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houses tender\"/>
    </mc:Choice>
  </mc:AlternateContent>
  <xr:revisionPtr revIDLastSave="0" documentId="13_ncr:1_{F63692F8-32A4-42D7-A911-D9AC157283B2}" xr6:coauthVersionLast="45" xr6:coauthVersionMax="45" xr10:uidLastSave="{00000000-0000-0000-0000-000000000000}"/>
  <bookViews>
    <workbookView xWindow="-120" yWindow="-120" windowWidth="20730" windowHeight="11160" tabRatio="719" firstSheet="1" activeTab="1" xr2:uid="{00000000-000D-0000-FFFF-FFFF00000000}"/>
  </bookViews>
  <sheets>
    <sheet name="TV" sheetId="3" state="hidden" r:id="rId1"/>
    <sheet name="SDH 3" sheetId="1" r:id="rId2"/>
    <sheet name="Sheet1" sheetId="4" r:id="rId3"/>
  </sheets>
  <definedNames>
    <definedName name="_xlnm._FilterDatabase" localSheetId="1" hidden="1">'SDH 3'!$A$10:$L$174</definedName>
    <definedName name="_xlnm.Print_Area" localSheetId="1">'SDH 3'!$A$1:$L$198</definedName>
    <definedName name="_xlnm.Print_Area" localSheetId="0">TV!$A$1:$N$19</definedName>
    <definedName name="_xlnm.Print_Titles" localSheetId="1">'SDH 3'!$10:$10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7" i="1" l="1"/>
  <c r="E20" i="1" l="1"/>
  <c r="D125" i="1" l="1"/>
  <c r="E125" i="1" s="1"/>
  <c r="E114" i="1"/>
  <c r="C112" i="1"/>
  <c r="B113" i="1" l="1"/>
  <c r="C113" i="1"/>
  <c r="E88" i="1" l="1"/>
  <c r="C73" i="1"/>
  <c r="E24" i="1" l="1"/>
  <c r="D93" i="1" l="1"/>
  <c r="M48" i="1" l="1"/>
  <c r="M49" i="1" s="1"/>
  <c r="M50" i="1" s="1"/>
  <c r="E48" i="1" s="1"/>
  <c r="E47" i="1"/>
  <c r="E46" i="1"/>
  <c r="E39" i="1"/>
  <c r="E42" i="1" s="1"/>
  <c r="E38" i="1"/>
  <c r="E36" i="1"/>
  <c r="E35" i="1"/>
  <c r="E34" i="1"/>
  <c r="E33" i="1"/>
  <c r="E32" i="1"/>
  <c r="E30" i="1"/>
  <c r="E29" i="1"/>
  <c r="M28" i="1"/>
  <c r="E25" i="1"/>
  <c r="E12" i="1"/>
  <c r="E169" i="1"/>
  <c r="E139" i="1"/>
  <c r="E138" i="1"/>
  <c r="E137" i="1"/>
  <c r="E136" i="1"/>
  <c r="E17" i="1" l="1"/>
  <c r="E23" i="1"/>
  <c r="E37" i="1"/>
  <c r="E27" i="1"/>
  <c r="E21" i="1"/>
  <c r="E13" i="1"/>
  <c r="E49" i="1"/>
  <c r="E16" i="1"/>
  <c r="E26" i="1"/>
  <c r="E40" i="1"/>
  <c r="E50" i="1"/>
  <c r="E41" i="1"/>
  <c r="E15" i="1"/>
  <c r="E44" i="1"/>
  <c r="E45" i="1"/>
  <c r="E22" i="1"/>
  <c r="E92" i="1"/>
  <c r="E96" i="1"/>
  <c r="E52" i="1"/>
  <c r="E142" i="1"/>
  <c r="E143" i="1"/>
  <c r="E151" i="1"/>
  <c r="E71" i="1"/>
  <c r="E72" i="1" s="1"/>
  <c r="M75" i="1"/>
  <c r="M74" i="1"/>
  <c r="E19" i="1" l="1"/>
  <c r="E18" i="1"/>
  <c r="E145" i="1"/>
  <c r="E141" i="1"/>
  <c r="E144" i="1"/>
  <c r="E76" i="1"/>
  <c r="E77" i="1"/>
  <c r="M71" i="1"/>
  <c r="E167" i="1" l="1"/>
  <c r="E166" i="1" l="1"/>
  <c r="E163" i="1"/>
  <c r="E165" i="1"/>
  <c r="E164" i="1"/>
  <c r="E104" i="1" l="1"/>
  <c r="E103" i="1"/>
  <c r="E102" i="1"/>
  <c r="E68" i="1"/>
  <c r="E67" i="1"/>
  <c r="E66" i="1"/>
  <c r="E65" i="1"/>
  <c r="E59" i="1"/>
  <c r="E58" i="1"/>
  <c r="E57" i="1"/>
  <c r="E94" i="1"/>
  <c r="E93" i="1"/>
  <c r="M102" i="1" l="1"/>
  <c r="E62" i="1"/>
  <c r="E63" i="1" s="1"/>
  <c r="E60" i="1"/>
  <c r="E132" i="1"/>
  <c r="E133" i="1"/>
  <c r="E131" i="1"/>
  <c r="E134" i="1"/>
  <c r="M62" i="1" l="1"/>
  <c r="E78" i="1"/>
  <c r="E118" i="1" l="1"/>
  <c r="E120" i="1" l="1"/>
  <c r="E117" i="1"/>
  <c r="E116" i="1"/>
  <c r="E119" i="1"/>
  <c r="E105" i="1" l="1"/>
  <c r="E171" i="1" l="1"/>
  <c r="E170" i="1"/>
  <c r="E150" i="1"/>
  <c r="E70" i="1"/>
  <c r="E69" i="1"/>
  <c r="E81" i="1" l="1"/>
  <c r="E79" i="1"/>
  <c r="E80" i="1"/>
  <c r="E89" i="1" l="1"/>
  <c r="E87" i="1"/>
  <c r="E86" i="1"/>
  <c r="E84" i="1"/>
  <c r="E90" i="1" l="1"/>
  <c r="E61" i="1" l="1"/>
  <c r="E56" i="1"/>
  <c r="E55" i="1"/>
  <c r="E53" i="1"/>
  <c r="E129" i="1" l="1"/>
  <c r="D128" i="1"/>
  <c r="E128" i="1" s="1"/>
  <c r="E127" i="1"/>
  <c r="E113" i="1" l="1"/>
  <c r="E112" i="1"/>
  <c r="E110" i="1"/>
  <c r="E109" i="1"/>
  <c r="E108" i="1"/>
  <c r="E149" i="1" l="1"/>
  <c r="E148" i="1"/>
  <c r="E124" i="1"/>
  <c r="E123" i="1"/>
  <c r="D153" i="1" l="1"/>
  <c r="E152" i="1"/>
  <c r="E173" i="1" l="1"/>
  <c r="E174" i="1"/>
  <c r="E106" i="1"/>
  <c r="E101" i="1"/>
  <c r="E100" i="1"/>
  <c r="E98" i="1"/>
  <c r="E97" i="1"/>
  <c r="E99" i="1" l="1"/>
  <c r="E153" i="1" l="1"/>
  <c r="E154" i="1"/>
  <c r="E155" i="1"/>
  <c r="E159" i="1"/>
  <c r="E158" i="1" l="1"/>
  <c r="E161" i="1"/>
  <c r="E157" i="1"/>
  <c r="E160" i="1"/>
  <c r="I175" i="1" l="1"/>
  <c r="L176" i="1" s="1"/>
  <c r="K175" i="1"/>
  <c r="G175" i="1"/>
  <c r="K4" i="1" s="1"/>
  <c r="L175" i="1"/>
  <c r="L177" i="1" l="1"/>
  <c r="L178" i="1" s="1"/>
  <c r="L179" i="1" s="1"/>
  <c r="L180" i="1" s="1"/>
  <c r="L181" i="1" s="1"/>
  <c r="L182" i="1" l="1"/>
  <c r="L183" i="1" s="1"/>
  <c r="L184" i="1" l="1"/>
  <c r="L185" i="1" s="1"/>
  <c r="K3" i="1" s="1"/>
  <c r="L16" i="3" l="1"/>
</calcChain>
</file>

<file path=xl/sharedStrings.xml><?xml version="1.0" encoding="utf-8"?>
<sst xmlns="http://schemas.openxmlformats.org/spreadsheetml/2006/main" count="367" uniqueCount="137">
  <si>
    <t>safuZveli:  proeqti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</si>
  <si>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</si>
  <si>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</si>
  <si>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</si>
  <si>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</si>
  <si>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</si>
  <si>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</si>
  <si>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</si>
  <si>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</si>
  <si>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</si>
  <si>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</si>
  <si>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</si>
  <si>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</si>
  <si>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dasaxeleba</t>
  </si>
  <si>
    <t>ganz.</t>
  </si>
  <si>
    <t>erTeulze</t>
  </si>
  <si>
    <t>sul</t>
  </si>
  <si>
    <t>erT.</t>
  </si>
  <si>
    <t>fasi</t>
  </si>
  <si>
    <t>1'</t>
  </si>
  <si>
    <t>kub.m.</t>
  </si>
  <si>
    <t>SromiTi resursebi</t>
  </si>
  <si>
    <t>manqanebi</t>
  </si>
  <si>
    <t>sxva xarjebi</t>
  </si>
  <si>
    <t>kg</t>
  </si>
  <si>
    <t>kv.m.</t>
  </si>
  <si>
    <t>tona</t>
  </si>
  <si>
    <t>kg.</t>
  </si>
  <si>
    <t>m/sT</t>
  </si>
  <si>
    <t xml:space="preserve"> jami</t>
  </si>
  <si>
    <t>zednadebi xarjebi</t>
  </si>
  <si>
    <t xml:space="preserve">gegmiuri mogeba </t>
  </si>
  <si>
    <t>krebsiTi saxarjTaRricxvo gaangariSeba</t>
  </si>
  <si>
    <t xml:space="preserve">saxarjTaRricxvo Rirebuleba   </t>
  </si>
  <si>
    <t>aTasi  lari</t>
  </si>
  <si>
    <t>VI iatakebi</t>
  </si>
  <si>
    <t xml:space="preserve"> d.R.g. 18%</t>
  </si>
  <si>
    <t>yalibis fari</t>
  </si>
  <si>
    <t>eleqtrodi</t>
  </si>
  <si>
    <t>grZ.m.</t>
  </si>
  <si>
    <t>cali</t>
  </si>
  <si>
    <t>satransporto xarjebi masalaze</t>
  </si>
  <si>
    <t xml:space="preserve">SromiTi resursebi </t>
  </si>
  <si>
    <t xml:space="preserve">qviSa-RorRi </t>
  </si>
  <si>
    <t>pnevmomtkepnavi</t>
  </si>
  <si>
    <t>cementis xsnari ~m100~</t>
  </si>
  <si>
    <t>iatakebi</t>
  </si>
  <si>
    <t>fasadi</t>
  </si>
  <si>
    <t>bade `rabica~</t>
  </si>
  <si>
    <t>fasadis SeRebva wyalmedegi saReb.</t>
  </si>
  <si>
    <t>saRebavi</t>
  </si>
  <si>
    <t>safiTxni</t>
  </si>
  <si>
    <t xml:space="preserve">sagrunti </t>
  </si>
  <si>
    <t>lonokromi</t>
  </si>
  <si>
    <t>praimeri</t>
  </si>
  <si>
    <t xml:space="preserve">sxva xarjebi </t>
  </si>
  <si>
    <t xml:space="preserve">qviSa-RorRis datkepna </t>
  </si>
  <si>
    <t>keramogranitis filebi</t>
  </si>
  <si>
    <t>webo-cementi</t>
  </si>
  <si>
    <t xml:space="preserve">  aivnis iatakze keramogranitis filebis dageba</t>
  </si>
  <si>
    <t xml:space="preserve">cementis xsnari </t>
  </si>
  <si>
    <t>webo cementi bunebrivi qvis</t>
  </si>
  <si>
    <r>
      <t>betoni ~</t>
    </r>
    <r>
      <rPr>
        <sz val="11"/>
        <rFont val="Cambria"/>
        <family val="1"/>
        <charset val="204"/>
        <scheme val="major"/>
      </rPr>
      <t>B10</t>
    </r>
    <r>
      <rPr>
        <sz val="11"/>
        <rFont val="AcadNusx"/>
      </rPr>
      <t>~</t>
    </r>
  </si>
  <si>
    <t>betonis momzadeba sisq. 5sm saZirkvlis qveS</t>
  </si>
  <si>
    <t>qviSa-RorRis safuZvlis mowyoba armirebuli iatakis qveS</t>
  </si>
  <si>
    <t xml:space="preserve">aivnis minis moajiris mowyoba </t>
  </si>
  <si>
    <t>minis moajiri</t>
  </si>
  <si>
    <t>Tbilisi 2021 weli</t>
  </si>
  <si>
    <r>
      <rPr>
        <sz val="11"/>
        <rFont val="Calibri"/>
        <family val="2"/>
      </rPr>
      <t xml:space="preserve">Ø8 </t>
    </r>
    <r>
      <rPr>
        <sz val="11"/>
        <rFont val="Calibri"/>
        <family val="1"/>
        <scheme val="minor"/>
      </rPr>
      <t>A 240C</t>
    </r>
    <r>
      <rPr>
        <sz val="11"/>
        <rFont val="AcadNusx"/>
      </rPr>
      <t xml:space="preserve"> klasis armatura</t>
    </r>
  </si>
  <si>
    <r>
      <rPr>
        <sz val="11"/>
        <rFont val="Calibri"/>
        <family val="1"/>
        <scheme val="minor"/>
      </rPr>
      <t>Ø10 A 500C</t>
    </r>
    <r>
      <rPr>
        <sz val="11"/>
        <rFont val="AcadNusx"/>
      </rPr>
      <t xml:space="preserve"> klasis armatura</t>
    </r>
  </si>
  <si>
    <t>pompis momsaxureba</t>
  </si>
  <si>
    <t>saqsovi mavTuli</t>
  </si>
  <si>
    <r>
      <rPr>
        <sz val="11"/>
        <rFont val="Calibri"/>
        <family val="1"/>
        <scheme val="minor"/>
      </rPr>
      <t>Ø12 A 500C</t>
    </r>
    <r>
      <rPr>
        <sz val="11"/>
        <rFont val="AcadNusx"/>
      </rPr>
      <t xml:space="preserve"> klasis armatura</t>
    </r>
  </si>
  <si>
    <r>
      <rPr>
        <sz val="11"/>
        <rFont val="Calibri"/>
        <family val="1"/>
        <scheme val="minor"/>
      </rPr>
      <t>Ø14 A 500C</t>
    </r>
    <r>
      <rPr>
        <sz val="11"/>
        <rFont val="AcadNusx"/>
      </rPr>
      <t xml:space="preserve"> klasis armatura</t>
    </r>
  </si>
  <si>
    <t>daferili Tunuqi 0.5mm sisqis</t>
  </si>
  <si>
    <t>pemza</t>
  </si>
  <si>
    <t>aivnebis iatakze Tboizolaciis mowyoba pemziT sisqiT saSualod 10sm</t>
  </si>
  <si>
    <t>aivnis iatakze ori fena linokromis mowyoba</t>
  </si>
  <si>
    <t xml:space="preserve">bazaltis fila sisqiT 20mm </t>
  </si>
  <si>
    <t>samgri dubeli plasmasis</t>
  </si>
  <si>
    <t xml:space="preserve">fasadis  Selesva qv/cementis xsnariT  liTonis badeze </t>
  </si>
  <si>
    <t>gare xaraCoebis mowyoba Semdgomi daSliT</t>
  </si>
  <si>
    <t>m2</t>
  </si>
  <si>
    <t>Sromis danaxarJi</t>
  </si>
  <si>
    <t>Senobis irgvliv liTonis koWebis mowyoba +2.5da+3.5 niSnulze</t>
  </si>
  <si>
    <t>liTonis kvadratuli mili 200*150*4</t>
  </si>
  <si>
    <t>liTonis kvadratuli mili 150*100*3</t>
  </si>
  <si>
    <t>furclovani foladi 14mm sisqis</t>
  </si>
  <si>
    <t>furclovani foladi 8mm sisqis</t>
  </si>
  <si>
    <t>fasadis kedlebis Tboizolaciis mowyoba  qvabambiT sisqiT 10sm</t>
  </si>
  <si>
    <t>qvabamba 10sm sisqis</t>
  </si>
  <si>
    <t>fasadis mopirkeTeba qarTuli aguriT</t>
  </si>
  <si>
    <t>qarTuli aguri</t>
  </si>
  <si>
    <t>cementis xsnari</t>
  </si>
  <si>
    <t>webo-cementi yinvagamZle</t>
  </si>
  <si>
    <t>parapetze daferili Tunuqis mowyoba</t>
  </si>
  <si>
    <t>liTonis kvadratuli mili 100*50*4</t>
  </si>
  <si>
    <t>liTonis kvadratuli mili 50*50*3</t>
  </si>
  <si>
    <r>
      <t xml:space="preserve">TeleTSi individualuri saxlis xarjTaRricxva s/k 81.03.12.940 </t>
    </r>
    <r>
      <rPr>
        <b/>
        <sz val="14"/>
        <rFont val="Calibri"/>
        <family val="2"/>
        <scheme val="minor"/>
      </rPr>
      <t>SDH-3</t>
    </r>
  </si>
  <si>
    <t>qviSa-RorRis safuZvlis mowyoba saZirkvlis qveS</t>
  </si>
  <si>
    <t>mon. r/b lenturi saZirkvlis mowyoba (saZirkvlis filis SemomzRudavi kedeli)</t>
  </si>
  <si>
    <t>damtvirTveli</t>
  </si>
  <si>
    <t>manq/dR</t>
  </si>
  <si>
    <t xml:space="preserve">betoni ~В-25~ </t>
  </si>
  <si>
    <t>manq/sT</t>
  </si>
  <si>
    <t>hidrosaizolacio masala</t>
  </si>
  <si>
    <t>kedlebis vertikaluri hidroizolacia (2piri)</t>
  </si>
  <si>
    <t>xis masala</t>
  </si>
  <si>
    <t xml:space="preserve">saavtomobilo amwe </t>
  </si>
  <si>
    <t xml:space="preserve">liTonis elementebis SeRebva antikoroziuli laqiT </t>
  </si>
  <si>
    <t>liTonis antikoroziuli saRebavi</t>
  </si>
  <si>
    <t xml:space="preserve">damtvirTveli </t>
  </si>
  <si>
    <t>m</t>
  </si>
  <si>
    <t xml:space="preserve">gauTvaliswinebeli xarji </t>
  </si>
  <si>
    <t xml:space="preserve">Sedgenilia 2021 w. II kvartalis sabzro fasebis doneze                                 </t>
  </si>
  <si>
    <t>aivnis parapetebis mopirkeTeba bazaltis filebiT</t>
  </si>
  <si>
    <t xml:space="preserve">aivnis iatakze cementis moWimva sisq. 50mm </t>
  </si>
  <si>
    <t>cokolis, kibeebis da gare perimetris mopirkeTeba bazaltis filebiT</t>
  </si>
  <si>
    <r>
      <t>betoni ~</t>
    </r>
    <r>
      <rPr>
        <sz val="11"/>
        <color rgb="FF0070C0"/>
        <rFont val="Cambria"/>
        <family val="1"/>
        <charset val="204"/>
        <scheme val="major"/>
      </rPr>
      <t>B10</t>
    </r>
    <r>
      <rPr>
        <sz val="11"/>
        <color rgb="FF0070C0"/>
        <rFont val="AcadNusx"/>
      </rPr>
      <t>~</t>
    </r>
  </si>
  <si>
    <r>
      <t>betoni ~</t>
    </r>
    <r>
      <rPr>
        <sz val="11"/>
        <color rgb="FF0070C0"/>
        <rFont val="Calibri"/>
        <family val="1"/>
        <scheme val="minor"/>
      </rPr>
      <t>B</t>
    </r>
    <r>
      <rPr>
        <sz val="11"/>
        <color rgb="FF0070C0"/>
        <rFont val="AcadNusx"/>
      </rPr>
      <t>-25~</t>
    </r>
    <r>
      <rPr>
        <sz val="11"/>
        <color rgb="FF0070C0"/>
        <rFont val="Calibri"/>
        <family val="1"/>
        <scheme val="minor"/>
      </rPr>
      <t>W6</t>
    </r>
  </si>
  <si>
    <r>
      <rPr>
        <sz val="11"/>
        <color rgb="FF0070C0"/>
        <rFont val="Calibri"/>
        <family val="2"/>
      </rPr>
      <t xml:space="preserve">Ø8 </t>
    </r>
    <r>
      <rPr>
        <sz val="11"/>
        <color rgb="FF0070C0"/>
        <rFont val="Calibri"/>
        <family val="1"/>
        <scheme val="minor"/>
      </rPr>
      <t>A 240C</t>
    </r>
    <r>
      <rPr>
        <sz val="11"/>
        <color rgb="FF0070C0"/>
        <rFont val="AcadNusx"/>
      </rPr>
      <t xml:space="preserve"> klasis armatura</t>
    </r>
  </si>
  <si>
    <r>
      <rPr>
        <sz val="11"/>
        <color rgb="FF0070C0"/>
        <rFont val="Calibri"/>
        <family val="1"/>
        <scheme val="minor"/>
      </rPr>
      <t>Ø12 A 500C</t>
    </r>
    <r>
      <rPr>
        <sz val="11"/>
        <color rgb="FF0070C0"/>
        <rFont val="AcadNusx"/>
      </rPr>
      <t xml:space="preserve"> klasis armatura</t>
    </r>
  </si>
  <si>
    <r>
      <rPr>
        <sz val="11"/>
        <color rgb="FF0070C0"/>
        <rFont val="Calibri"/>
        <family val="1"/>
        <scheme val="minor"/>
      </rPr>
      <t>Ø14 A 500C</t>
    </r>
    <r>
      <rPr>
        <sz val="11"/>
        <color rgb="FF0070C0"/>
        <rFont val="AcadNusx"/>
      </rPr>
      <t xml:space="preserve"> klasis armatura</t>
    </r>
  </si>
  <si>
    <r>
      <rPr>
        <sz val="11"/>
        <color rgb="FF0070C0"/>
        <rFont val="Calibri"/>
        <family val="1"/>
        <scheme val="minor"/>
      </rPr>
      <t>Ø10 A 500C</t>
    </r>
    <r>
      <rPr>
        <sz val="11"/>
        <color rgb="FF0070C0"/>
        <rFont val="AcadNusx"/>
      </rPr>
      <t xml:space="preserve"> klasis armatura</t>
    </r>
  </si>
  <si>
    <t>Sida mon. r/betonis  kibis mowyoba</t>
  </si>
  <si>
    <t>terasebis rkina-betonis samuSaoebi</t>
  </si>
  <si>
    <t xml:space="preserve">qviSa-RorRis fenis datkepna </t>
  </si>
  <si>
    <t>betonis momzadebis mowyoba  sisq. 10sm saZirkvlis qveS</t>
  </si>
  <si>
    <t>mon. r/b terasis  iatakis filis da kibeebis mowyoba -0,1  niSnulze</t>
  </si>
  <si>
    <t xml:space="preserve">wina mxares miSenebuli ezos mowyoba </t>
  </si>
  <si>
    <t>Senobis wina mxares miSenebis rkina betonis samuSaoebi</t>
  </si>
  <si>
    <r>
      <t xml:space="preserve">TeleTSi individualuri saxlis saorientacio xarjTaRricxva s/k 81.03.12.940 </t>
    </r>
    <r>
      <rPr>
        <b/>
        <u/>
        <sz val="11"/>
        <rFont val="Calibri"/>
        <family val="2"/>
        <scheme val="minor"/>
      </rPr>
      <t>SDH-3</t>
    </r>
  </si>
  <si>
    <t>wyalsarini milebis montaJi muxlebis da Zabrebis CaTvliT saniaRvre sistemasTan mierTebiT</t>
  </si>
  <si>
    <t xml:space="preserve">webo cementi </t>
  </si>
  <si>
    <t>xaraCos arenda</t>
  </si>
  <si>
    <t>kv.m</t>
  </si>
  <si>
    <t>fasadze liTonis Jaluzebis da saxuravze asasvleli kibis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</si>
</sst>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.00_р_._-;\-* #,##0.00_р_._-;_-* &quot;-&quot;??_р_._-;_-@_-"/>
    <numFmt numFmtId="166" formatCode="0.000"/>
    <numFmt numFmtId="167" formatCode="0.0"/>
    <numFmt numFmtId="168" formatCode="0.0000"/>
    <numFmt numFmtId="169" formatCode="0.00000"/>
    <numFmt numFmtId="170" formatCode="_-* #,##0.000_-;\-* #,##0.000_-;_-* &quot;-&quot;??_-;_-@_-"/>
    <numFmt numFmtId="171" formatCode="_-* #,##0.0000_-;\-* #,##0.0000_-;_-* &quot;-&quot;??_-;_-@_-"/>
    <numFmt numFmtId="172" formatCode="_-* #,##0.00\ _L_a_r_i_-;\-* #,##0.00\ _L_a_r_i_-;_-* &quot;-&quot;??\ _L_a_r_i_-;_-@_-"/>
    <numFmt numFmtId="173" formatCode="_-* #,##0.000_р_._-;\-* #,##0.000_р_._-;_-* &quot;-&quot;??_р_._-;_-@_-"/>
  </numFmts>
  <fonts count="63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hveuNusx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1"/>
      <name val="AcadNusx"/>
    </font>
    <font>
      <b/>
      <sz val="10"/>
      <name val="AcadNusx"/>
    </font>
    <font>
      <b/>
      <sz val="12"/>
      <name val="AcadNusx"/>
    </font>
    <font>
      <b/>
      <sz val="16"/>
      <name val="AcadNusx"/>
    </font>
    <font>
      <b/>
      <sz val="14"/>
      <name val="AcadNusx"/>
    </font>
    <font>
      <sz val="11"/>
      <name val="AcadNusx"/>
      <family val="1"/>
    </font>
    <font>
      <sz val="11"/>
      <color rgb="FFFF0000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color rgb="FFFF0000"/>
      <name val="Arachveulebrivi Thin"/>
      <family val="2"/>
    </font>
    <font>
      <sz val="11"/>
      <name val="Calibri"/>
      <family val="1"/>
      <scheme val="minor"/>
    </font>
    <font>
      <sz val="11"/>
      <name val="AcadNusx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color rgb="FF0070C0"/>
      <name val="AcadNusx"/>
    </font>
    <font>
      <sz val="11"/>
      <color rgb="FF0070C0"/>
      <name val="Cambria"/>
      <family val="1"/>
      <charset val="204"/>
      <scheme val="major"/>
    </font>
    <font>
      <sz val="11"/>
      <color rgb="FF0070C0"/>
      <name val="Calibri"/>
      <family val="1"/>
      <scheme val="minor"/>
    </font>
    <font>
      <sz val="11"/>
      <color rgb="FF0070C0"/>
      <name val="AcadNusx"/>
      <family val="2"/>
    </font>
    <font>
      <sz val="11"/>
      <color rgb="FF0070C0"/>
      <name val="Calibri"/>
      <family val="2"/>
    </font>
    <font>
      <sz val="11"/>
      <color rgb="FF0070C0"/>
      <name val="AcadNusx"/>
      <family val="1"/>
    </font>
    <font>
      <b/>
      <u/>
      <sz val="11"/>
      <color theme="1"/>
      <name val="AcadNusx"/>
    </font>
    <font>
      <b/>
      <u/>
      <sz val="11"/>
      <name val="AcadNusx"/>
    </font>
    <font>
      <b/>
      <u/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1" fillId="22" borderId="16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0" fontId="12" fillId="23" borderId="17" applyNumberFormat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1" fillId="9" borderId="16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7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7" fillId="25" borderId="22" applyNumberFormat="0" applyFon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0" fontId="27" fillId="22" borderId="23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6" fillId="0" borderId="0"/>
    <xf numFmtId="0" fontId="24" fillId="0" borderId="0"/>
    <xf numFmtId="0" fontId="24" fillId="0" borderId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6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32" fillId="0" borderId="0"/>
    <xf numFmtId="0" fontId="6" fillId="0" borderId="0"/>
    <xf numFmtId="0" fontId="4" fillId="0" borderId="0"/>
    <xf numFmtId="0" fontId="33" fillId="0" borderId="0"/>
    <xf numFmtId="0" fontId="34" fillId="26" borderId="0" applyNumberFormat="0" applyBorder="0" applyAlignment="0" applyProtection="0"/>
    <xf numFmtId="0" fontId="3" fillId="0" borderId="0"/>
    <xf numFmtId="165" fontId="15" fillId="0" borderId="0" applyFont="0" applyFill="0" applyBorder="0" applyAlignment="0" applyProtection="0"/>
    <xf numFmtId="0" fontId="3" fillId="0" borderId="0"/>
    <xf numFmtId="0" fontId="15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281">
    <xf numFmtId="0" fontId="0" fillId="0" borderId="0" xfId="0"/>
    <xf numFmtId="173" fontId="36" fillId="0" borderId="13" xfId="788" applyNumberFormat="1" applyFont="1" applyBorder="1" applyAlignment="1">
      <alignment horizontal="center"/>
    </xf>
    <xf numFmtId="173" fontId="36" fillId="0" borderId="13" xfId="788" applyNumberFormat="1" applyFont="1" applyBorder="1"/>
    <xf numFmtId="0" fontId="42" fillId="0" borderId="0" xfId="603" applyFont="1"/>
    <xf numFmtId="0" fontId="37" fillId="0" borderId="0" xfId="603" applyFont="1"/>
    <xf numFmtId="0" fontId="38" fillId="0" borderId="0" xfId="603" applyFont="1"/>
    <xf numFmtId="0" fontId="37" fillId="0" borderId="0" xfId="603" applyFont="1" applyAlignment="1">
      <alignment horizontal="center"/>
    </xf>
    <xf numFmtId="0" fontId="39" fillId="0" borderId="0" xfId="603" applyFont="1"/>
    <xf numFmtId="0" fontId="43" fillId="0" borderId="0" xfId="603" applyFont="1"/>
    <xf numFmtId="0" fontId="41" fillId="0" borderId="0" xfId="603" applyFont="1"/>
    <xf numFmtId="0" fontId="37" fillId="0" borderId="0" xfId="2" applyFont="1" applyAlignment="1">
      <alignment horizontal="left"/>
    </xf>
    <xf numFmtId="166" fontId="39" fillId="0" borderId="0" xfId="603" applyNumberFormat="1" applyFont="1"/>
    <xf numFmtId="0" fontId="38" fillId="3" borderId="0" xfId="603" applyFont="1" applyFill="1"/>
    <xf numFmtId="0" fontId="40" fillId="0" borderId="13" xfId="2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/>
    </xf>
    <xf numFmtId="167" fontId="36" fillId="0" borderId="0" xfId="2" applyNumberFormat="1" applyFont="1" applyFill="1" applyBorder="1" applyAlignment="1">
      <alignment horizontal="center"/>
    </xf>
    <xf numFmtId="0" fontId="36" fillId="0" borderId="5" xfId="5" applyFont="1" applyFill="1" applyBorder="1" applyAlignment="1">
      <alignment horizontal="center" vertical="center"/>
    </xf>
    <xf numFmtId="0" fontId="36" fillId="0" borderId="5" xfId="5" applyFont="1" applyFill="1" applyBorder="1" applyAlignment="1">
      <alignment horizontal="center"/>
    </xf>
    <xf numFmtId="0" fontId="36" fillId="0" borderId="9" xfId="5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9" xfId="0" applyFont="1" applyFill="1" applyBorder="1" applyAlignment="1">
      <alignment horizontal="center"/>
    </xf>
    <xf numFmtId="166" fontId="36" fillId="0" borderId="0" xfId="2" applyNumberFormat="1" applyFont="1" applyFill="1" applyBorder="1" applyAlignment="1">
      <alignment horizontal="center"/>
    </xf>
    <xf numFmtId="0" fontId="36" fillId="0" borderId="0" xfId="3" applyFont="1" applyFill="1" applyBorder="1" applyAlignment="1">
      <alignment horizontal="center"/>
    </xf>
    <xf numFmtId="2" fontId="36" fillId="0" borderId="0" xfId="2" applyNumberFormat="1" applyFont="1" applyFill="1" applyBorder="1" applyAlignment="1">
      <alignment horizontal="center"/>
    </xf>
    <xf numFmtId="1" fontId="36" fillId="0" borderId="0" xfId="2" applyNumberFormat="1" applyFont="1" applyFill="1" applyBorder="1" applyAlignment="1">
      <alignment horizontal="center"/>
    </xf>
    <xf numFmtId="168" fontId="36" fillId="0" borderId="0" xfId="2" applyNumberFormat="1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 wrapText="1"/>
    </xf>
    <xf numFmtId="1" fontId="36" fillId="0" borderId="0" xfId="3" applyNumberFormat="1" applyFont="1" applyFill="1" applyBorder="1" applyAlignment="1">
      <alignment horizontal="center"/>
    </xf>
    <xf numFmtId="169" fontId="36" fillId="0" borderId="0" xfId="2" applyNumberFormat="1" applyFont="1" applyFill="1" applyBorder="1" applyAlignment="1">
      <alignment horizontal="center"/>
    </xf>
    <xf numFmtId="167" fontId="36" fillId="0" borderId="0" xfId="3" applyNumberFormat="1" applyFont="1" applyFill="1" applyBorder="1" applyAlignment="1">
      <alignment horizontal="center"/>
    </xf>
    <xf numFmtId="0" fontId="36" fillId="0" borderId="0" xfId="5" applyFont="1" applyFill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3" applyFont="1" applyFill="1" applyAlignment="1">
      <alignment horizont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/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 wrapText="1"/>
    </xf>
    <xf numFmtId="0" fontId="36" fillId="0" borderId="0" xfId="5" applyFont="1" applyFill="1"/>
    <xf numFmtId="0" fontId="36" fillId="0" borderId="13" xfId="5" applyFont="1" applyFill="1" applyBorder="1" applyAlignment="1">
      <alignment horizontal="center"/>
    </xf>
    <xf numFmtId="0" fontId="40" fillId="0" borderId="13" xfId="5" applyFont="1" applyFill="1" applyBorder="1" applyAlignment="1">
      <alignment horizontal="center"/>
    </xf>
    <xf numFmtId="0" fontId="36" fillId="0" borderId="14" xfId="5" applyFont="1" applyFill="1" applyBorder="1" applyAlignment="1">
      <alignment horizontal="center"/>
    </xf>
    <xf numFmtId="166" fontId="36" fillId="0" borderId="13" xfId="5" applyNumberFormat="1" applyFont="1" applyFill="1" applyBorder="1" applyAlignment="1">
      <alignment horizontal="center"/>
    </xf>
    <xf numFmtId="166" fontId="36" fillId="0" borderId="14" xfId="5" applyNumberFormat="1" applyFont="1" applyFill="1" applyBorder="1" applyAlignment="1">
      <alignment horizontal="center"/>
    </xf>
    <xf numFmtId="2" fontId="36" fillId="0" borderId="13" xfId="5" applyNumberFormat="1" applyFont="1" applyFill="1" applyBorder="1" applyAlignment="1">
      <alignment horizontal="center"/>
    </xf>
    <xf numFmtId="1" fontId="36" fillId="0" borderId="13" xfId="5" applyNumberFormat="1" applyFont="1" applyFill="1" applyBorder="1" applyAlignment="1">
      <alignment horizontal="center"/>
    </xf>
    <xf numFmtId="0" fontId="36" fillId="0" borderId="13" xfId="3" applyFont="1" applyFill="1" applyBorder="1" applyAlignment="1">
      <alignment horizontal="center"/>
    </xf>
    <xf numFmtId="0" fontId="36" fillId="0" borderId="14" xfId="3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13" xfId="5" applyFont="1" applyFill="1" applyBorder="1" applyAlignment="1">
      <alignment horizontal="center" vertical="center" wrapText="1"/>
    </xf>
    <xf numFmtId="0" fontId="36" fillId="0" borderId="13" xfId="3" applyFont="1" applyFill="1" applyBorder="1" applyAlignment="1">
      <alignment horizontal="center" vertical="center" wrapText="1"/>
    </xf>
    <xf numFmtId="2" fontId="36" fillId="0" borderId="13" xfId="5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6" fillId="0" borderId="0" xfId="5" applyFont="1" applyFill="1" applyAlignment="1">
      <alignment horizontal="center" vertical="center"/>
    </xf>
    <xf numFmtId="0" fontId="36" fillId="0" borderId="9" xfId="5" applyFont="1" applyFill="1" applyBorder="1" applyAlignment="1">
      <alignment horizontal="center" vertical="center"/>
    </xf>
    <xf numFmtId="0" fontId="36" fillId="0" borderId="0" xfId="5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0" fillId="0" borderId="13" xfId="2" applyFont="1" applyFill="1" applyBorder="1" applyAlignment="1">
      <alignment horizontal="center" vertical="center" wrapText="1"/>
    </xf>
    <xf numFmtId="166" fontId="40" fillId="0" borderId="13" xfId="2" applyNumberFormat="1" applyFont="1" applyFill="1" applyBorder="1" applyAlignment="1">
      <alignment horizontal="center" vertical="center" wrapText="1"/>
    </xf>
    <xf numFmtId="2" fontId="40" fillId="0" borderId="13" xfId="2" applyNumberFormat="1" applyFont="1" applyFill="1" applyBorder="1" applyAlignment="1">
      <alignment horizontal="center" vertical="center" wrapText="1"/>
    </xf>
    <xf numFmtId="2" fontId="40" fillId="0" borderId="13" xfId="5" applyNumberFormat="1" applyFont="1" applyFill="1" applyBorder="1" applyAlignment="1">
      <alignment horizontal="center"/>
    </xf>
    <xf numFmtId="2" fontId="36" fillId="0" borderId="13" xfId="3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0" fillId="27" borderId="13" xfId="5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66" fontId="40" fillId="0" borderId="13" xfId="0" applyNumberFormat="1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166" fontId="36" fillId="0" borderId="13" xfId="0" applyNumberFormat="1" applyFont="1" applyFill="1" applyBorder="1" applyAlignment="1">
      <alignment horizontal="center"/>
    </xf>
    <xf numFmtId="0" fontId="36" fillId="0" borderId="13" xfId="803" applyFont="1" applyFill="1" applyBorder="1" applyAlignment="1">
      <alignment horizontal="center"/>
    </xf>
    <xf numFmtId="2" fontId="36" fillId="0" borderId="13" xfId="803" applyNumberFormat="1" applyFont="1" applyFill="1" applyBorder="1" applyAlignment="1">
      <alignment horizontal="center"/>
    </xf>
    <xf numFmtId="166" fontId="36" fillId="0" borderId="13" xfId="0" applyNumberFormat="1" applyFont="1" applyFill="1" applyBorder="1" applyAlignment="1">
      <alignment horizontal="center" vertical="center" wrapText="1"/>
    </xf>
    <xf numFmtId="0" fontId="36" fillId="0" borderId="13" xfId="803" applyFont="1" applyFill="1" applyBorder="1" applyAlignment="1">
      <alignment horizontal="center" vertical="center" wrapText="1"/>
    </xf>
    <xf numFmtId="0" fontId="36" fillId="0" borderId="13" xfId="6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/>
    </xf>
    <xf numFmtId="168" fontId="36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168" fontId="36" fillId="0" borderId="13" xfId="0" applyNumberFormat="1" applyFont="1" applyFill="1" applyBorder="1" applyAlignment="1">
      <alignment horizontal="center" vertical="center" wrapText="1"/>
    </xf>
    <xf numFmtId="2" fontId="36" fillId="0" borderId="13" xfId="803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/>
    </xf>
    <xf numFmtId="168" fontId="47" fillId="0" borderId="13" xfId="0" applyNumberFormat="1" applyFont="1" applyFill="1" applyBorder="1" applyAlignment="1">
      <alignment horizontal="center"/>
    </xf>
    <xf numFmtId="0" fontId="47" fillId="0" borderId="13" xfId="803" applyFont="1" applyFill="1" applyBorder="1" applyAlignment="1">
      <alignment horizontal="center"/>
    </xf>
    <xf numFmtId="166" fontId="47" fillId="0" borderId="13" xfId="0" applyNumberFormat="1" applyFont="1" applyFill="1" applyBorder="1" applyAlignment="1">
      <alignment horizontal="center"/>
    </xf>
    <xf numFmtId="2" fontId="47" fillId="0" borderId="13" xfId="803" applyNumberFormat="1" applyFont="1" applyFill="1" applyBorder="1" applyAlignment="1">
      <alignment horizontal="center"/>
    </xf>
    <xf numFmtId="167" fontId="47" fillId="0" borderId="13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803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horizontal="center" vertical="center" wrapText="1"/>
    </xf>
    <xf numFmtId="166" fontId="48" fillId="0" borderId="13" xfId="0" applyNumberFormat="1" applyFont="1" applyFill="1" applyBorder="1" applyAlignment="1">
      <alignment horizontal="center" vertical="center" wrapText="1"/>
    </xf>
    <xf numFmtId="0" fontId="36" fillId="0" borderId="13" xfId="3" applyFont="1" applyFill="1" applyBorder="1" applyAlignment="1">
      <alignment horizontal="center" vertical="center"/>
    </xf>
    <xf numFmtId="2" fontId="36" fillId="0" borderId="13" xfId="5" applyNumberFormat="1" applyFont="1" applyFill="1" applyBorder="1" applyAlignment="1">
      <alignment horizontal="center" vertical="center"/>
    </xf>
    <xf numFmtId="0" fontId="36" fillId="0" borderId="13" xfId="5" applyFont="1" applyFill="1" applyBorder="1" applyAlignment="1">
      <alignment horizontal="center" vertical="center"/>
    </xf>
    <xf numFmtId="0" fontId="47" fillId="0" borderId="13" xfId="803" applyFont="1" applyFill="1" applyBorder="1" applyAlignment="1">
      <alignment horizontal="center" vertical="center" wrapText="1"/>
    </xf>
    <xf numFmtId="2" fontId="47" fillId="0" borderId="13" xfId="0" applyNumberFormat="1" applyFont="1" applyFill="1" applyBorder="1" applyAlignment="1">
      <alignment horizontal="center" vertical="center" wrapText="1"/>
    </xf>
    <xf numFmtId="166" fontId="36" fillId="0" borderId="13" xfId="5" applyNumberFormat="1" applyFont="1" applyFill="1" applyBorder="1" applyAlignment="1">
      <alignment horizontal="center" vertical="center"/>
    </xf>
    <xf numFmtId="0" fontId="36" fillId="0" borderId="13" xfId="6" applyFont="1" applyFill="1" applyBorder="1" applyAlignment="1">
      <alignment horizontal="center"/>
    </xf>
    <xf numFmtId="2" fontId="36" fillId="0" borderId="13" xfId="6" applyNumberFormat="1" applyFont="1" applyFill="1" applyBorder="1" applyAlignment="1">
      <alignment horizontal="center"/>
    </xf>
    <xf numFmtId="2" fontId="36" fillId="0" borderId="13" xfId="3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166" fontId="36" fillId="0" borderId="13" xfId="0" applyNumberFormat="1" applyFont="1" applyBorder="1" applyAlignment="1">
      <alignment horizontal="center"/>
    </xf>
    <xf numFmtId="0" fontId="36" fillId="0" borderId="0" xfId="0" applyFont="1"/>
    <xf numFmtId="0" fontId="36" fillId="0" borderId="13" xfId="0" applyFont="1" applyBorder="1" applyAlignment="1">
      <alignment horizontal="center" wrapText="1"/>
    </xf>
    <xf numFmtId="0" fontId="47" fillId="0" borderId="13" xfId="0" applyFont="1" applyBorder="1" applyAlignment="1">
      <alignment horizontal="center"/>
    </xf>
    <xf numFmtId="0" fontId="36" fillId="0" borderId="13" xfId="5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166" fontId="40" fillId="0" borderId="13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6" fontId="47" fillId="0" borderId="13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5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47" fillId="0" borderId="13" xfId="6" applyFont="1" applyFill="1" applyBorder="1" applyAlignment="1">
      <alignment horizontal="center" vertical="center" wrapText="1"/>
    </xf>
    <xf numFmtId="2" fontId="47" fillId="0" borderId="13" xfId="6" applyNumberFormat="1" applyFont="1" applyFill="1" applyBorder="1" applyAlignment="1">
      <alignment horizontal="center"/>
    </xf>
    <xf numFmtId="0" fontId="47" fillId="0" borderId="13" xfId="6" applyFont="1" applyFill="1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166" fontId="36" fillId="0" borderId="0" xfId="0" applyNumberFormat="1" applyFont="1" applyFill="1" applyAlignment="1">
      <alignment horizontal="center"/>
    </xf>
    <xf numFmtId="0" fontId="36" fillId="0" borderId="9" xfId="5" applyFont="1" applyBorder="1" applyAlignment="1">
      <alignment horizontal="center" vertical="center"/>
    </xf>
    <xf numFmtId="0" fontId="36" fillId="0" borderId="13" xfId="3" applyFont="1" applyBorder="1" applyAlignment="1">
      <alignment horizontal="center" vertical="center" wrapText="1"/>
    </xf>
    <xf numFmtId="0" fontId="36" fillId="0" borderId="0" xfId="5" applyFont="1" applyAlignment="1">
      <alignment vertical="center"/>
    </xf>
    <xf numFmtId="0" fontId="36" fillId="0" borderId="13" xfId="5" applyFont="1" applyBorder="1" applyAlignment="1">
      <alignment horizontal="center" vertical="center"/>
    </xf>
    <xf numFmtId="166" fontId="36" fillId="0" borderId="13" xfId="5" applyNumberFormat="1" applyFont="1" applyBorder="1" applyAlignment="1">
      <alignment horizontal="center" vertical="center"/>
    </xf>
    <xf numFmtId="0" fontId="36" fillId="0" borderId="13" xfId="3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0" xfId="5" applyFont="1" applyAlignment="1">
      <alignment horizontal="center" vertical="center" wrapText="1"/>
    </xf>
    <xf numFmtId="0" fontId="36" fillId="0" borderId="5" xfId="5" applyFont="1" applyBorder="1" applyAlignment="1">
      <alignment horizontal="center"/>
    </xf>
    <xf numFmtId="2" fontId="36" fillId="0" borderId="13" xfId="5" applyNumberFormat="1" applyFont="1" applyBorder="1" applyAlignment="1">
      <alignment horizontal="center"/>
    </xf>
    <xf numFmtId="0" fontId="36" fillId="0" borderId="0" xfId="5" applyFont="1" applyAlignment="1">
      <alignment horizontal="center"/>
    </xf>
    <xf numFmtId="0" fontId="36" fillId="0" borderId="9" xfId="5" applyFont="1" applyBorder="1" applyAlignment="1">
      <alignment horizontal="center"/>
    </xf>
    <xf numFmtId="168" fontId="40" fillId="0" borderId="13" xfId="0" applyNumberFormat="1" applyFont="1" applyFill="1" applyBorder="1" applyAlignment="1">
      <alignment horizontal="center" vertical="center" wrapText="1"/>
    </xf>
    <xf numFmtId="0" fontId="36" fillId="0" borderId="13" xfId="762" applyFont="1" applyBorder="1" applyAlignment="1">
      <alignment horizontal="center"/>
    </xf>
    <xf numFmtId="0" fontId="36" fillId="0" borderId="13" xfId="762" applyFont="1" applyBorder="1" applyAlignment="1">
      <alignment horizontal="center" vertical="center" wrapText="1"/>
    </xf>
    <xf numFmtId="2" fontId="36" fillId="0" borderId="13" xfId="762" applyNumberFormat="1" applyFont="1" applyBorder="1" applyAlignment="1">
      <alignment horizontal="center"/>
    </xf>
    <xf numFmtId="0" fontId="36" fillId="0" borderId="13" xfId="3" applyFont="1" applyBorder="1" applyAlignment="1">
      <alignment horizontal="center"/>
    </xf>
    <xf numFmtId="166" fontId="36" fillId="0" borderId="13" xfId="762" applyNumberFormat="1" applyFont="1" applyBorder="1" applyAlignment="1">
      <alignment horizontal="center"/>
    </xf>
    <xf numFmtId="0" fontId="36" fillId="0" borderId="13" xfId="762" applyFont="1" applyBorder="1" applyAlignment="1">
      <alignment horizontal="center" vertical="center"/>
    </xf>
    <xf numFmtId="2" fontId="36" fillId="0" borderId="13" xfId="762" applyNumberFormat="1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40" fillId="2" borderId="13" xfId="0" applyFont="1" applyFill="1" applyBorder="1" applyAlignment="1">
      <alignment horizontal="center" vertical="center" wrapText="1"/>
    </xf>
    <xf numFmtId="166" fontId="40" fillId="2" borderId="13" xfId="0" applyNumberFormat="1" applyFont="1" applyFill="1" applyBorder="1" applyAlignment="1">
      <alignment horizontal="center" vertical="center" wrapText="1"/>
    </xf>
    <xf numFmtId="166" fontId="48" fillId="2" borderId="13" xfId="0" applyNumberFormat="1" applyFont="1" applyFill="1" applyBorder="1" applyAlignment="1">
      <alignment horizontal="center" vertical="center" wrapText="1"/>
    </xf>
    <xf numFmtId="0" fontId="36" fillId="2" borderId="13" xfId="803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/>
    </xf>
    <xf numFmtId="166" fontId="36" fillId="2" borderId="13" xfId="0" applyNumberFormat="1" applyFont="1" applyFill="1" applyBorder="1" applyAlignment="1">
      <alignment horizontal="center"/>
    </xf>
    <xf numFmtId="2" fontId="36" fillId="2" borderId="13" xfId="0" applyNumberFormat="1" applyFont="1" applyFill="1" applyBorder="1" applyAlignment="1">
      <alignment horizontal="center"/>
    </xf>
    <xf numFmtId="0" fontId="36" fillId="2" borderId="13" xfId="803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/>
    </xf>
    <xf numFmtId="2" fontId="36" fillId="3" borderId="13" xfId="0" applyNumberFormat="1" applyFont="1" applyFill="1" applyBorder="1" applyAlignment="1">
      <alignment horizontal="center"/>
    </xf>
    <xf numFmtId="0" fontId="40" fillId="3" borderId="13" xfId="0" applyFont="1" applyFill="1" applyBorder="1" applyAlignment="1">
      <alignment horizontal="center" vertical="center" wrapText="1"/>
    </xf>
    <xf numFmtId="2" fontId="47" fillId="3" borderId="13" xfId="0" applyNumberFormat="1" applyFont="1" applyFill="1" applyBorder="1" applyAlignment="1">
      <alignment horizontal="center"/>
    </xf>
    <xf numFmtId="2" fontId="36" fillId="3" borderId="0" xfId="0" applyNumberFormat="1" applyFont="1" applyFill="1" applyAlignment="1">
      <alignment horizontal="center" vertical="center"/>
    </xf>
    <xf numFmtId="167" fontId="36" fillId="3" borderId="13" xfId="0" applyNumberFormat="1" applyFont="1" applyFill="1" applyBorder="1" applyAlignment="1">
      <alignment horizontal="center"/>
    </xf>
    <xf numFmtId="166" fontId="36" fillId="3" borderId="13" xfId="0" applyNumberFormat="1" applyFont="1" applyFill="1" applyBorder="1" applyAlignment="1">
      <alignment horizontal="center"/>
    </xf>
    <xf numFmtId="0" fontId="36" fillId="3" borderId="13" xfId="5" applyFont="1" applyFill="1" applyBorder="1" applyAlignment="1">
      <alignment horizontal="center"/>
    </xf>
    <xf numFmtId="2" fontId="36" fillId="3" borderId="13" xfId="5" applyNumberFormat="1" applyFont="1" applyFill="1" applyBorder="1" applyAlignment="1">
      <alignment horizontal="center"/>
    </xf>
    <xf numFmtId="2" fontId="36" fillId="3" borderId="13" xfId="803" applyNumberFormat="1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 vertical="center"/>
    </xf>
    <xf numFmtId="167" fontId="47" fillId="3" borderId="13" xfId="0" applyNumberFormat="1" applyFont="1" applyFill="1" applyBorder="1" applyAlignment="1">
      <alignment horizontal="center"/>
    </xf>
    <xf numFmtId="166" fontId="47" fillId="3" borderId="13" xfId="0" applyNumberFormat="1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 vertical="center"/>
    </xf>
    <xf numFmtId="0" fontId="40" fillId="0" borderId="13" xfId="640" applyFont="1" applyBorder="1" applyAlignment="1">
      <alignment horizontal="center"/>
    </xf>
    <xf numFmtId="173" fontId="40" fillId="0" borderId="13" xfId="788" applyNumberFormat="1" applyFont="1" applyBorder="1" applyAlignment="1">
      <alignment horizontal="center"/>
    </xf>
    <xf numFmtId="9" fontId="40" fillId="0" borderId="13" xfId="719" applyFont="1" applyBorder="1" applyAlignment="1">
      <alignment horizontal="center"/>
    </xf>
    <xf numFmtId="9" fontId="40" fillId="0" borderId="13" xfId="788" applyNumberFormat="1" applyFont="1" applyBorder="1" applyAlignment="1">
      <alignment horizontal="center" vertical="center"/>
    </xf>
    <xf numFmtId="9" fontId="40" fillId="0" borderId="13" xfId="1" applyNumberFormat="1" applyFont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 wrapText="1"/>
    </xf>
    <xf numFmtId="166" fontId="47" fillId="2" borderId="13" xfId="0" applyNumberFormat="1" applyFont="1" applyFill="1" applyBorder="1" applyAlignment="1">
      <alignment horizontal="center" vertical="center" wrapText="1"/>
    </xf>
    <xf numFmtId="2" fontId="36" fillId="2" borderId="13" xfId="0" applyNumberFormat="1" applyFont="1" applyFill="1" applyBorder="1" applyAlignment="1">
      <alignment horizontal="center" vertical="center" wrapText="1"/>
    </xf>
    <xf numFmtId="166" fontId="36" fillId="2" borderId="13" xfId="0" applyNumberFormat="1" applyFont="1" applyFill="1" applyBorder="1" applyAlignment="1">
      <alignment horizontal="center" vertical="center" wrapText="1"/>
    </xf>
    <xf numFmtId="0" fontId="36" fillId="2" borderId="13" xfId="6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/>
    </xf>
    <xf numFmtId="166" fontId="40" fillId="2" borderId="3" xfId="0" applyNumberFormat="1" applyFont="1" applyFill="1" applyBorder="1" applyAlignment="1">
      <alignment horizontal="center" vertical="center" wrapText="1"/>
    </xf>
    <xf numFmtId="168" fontId="36" fillId="2" borderId="13" xfId="0" applyNumberFormat="1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166" fontId="48" fillId="2" borderId="3" xfId="0" applyNumberFormat="1" applyFont="1" applyFill="1" applyBorder="1" applyAlignment="1">
      <alignment horizontal="center" vertical="center" wrapText="1"/>
    </xf>
    <xf numFmtId="2" fontId="36" fillId="2" borderId="13" xfId="803" applyNumberFormat="1" applyFont="1" applyFill="1" applyBorder="1" applyAlignment="1">
      <alignment horizontal="center"/>
    </xf>
    <xf numFmtId="0" fontId="36" fillId="2" borderId="13" xfId="803" applyFont="1" applyFill="1" applyBorder="1" applyAlignment="1">
      <alignment vertical="center" wrapText="1"/>
    </xf>
    <xf numFmtId="2" fontId="36" fillId="2" borderId="9" xfId="803" applyNumberFormat="1" applyFont="1" applyFill="1" applyBorder="1" applyAlignment="1">
      <alignment horizontal="center"/>
    </xf>
    <xf numFmtId="2" fontId="36" fillId="2" borderId="1" xfId="803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166" fontId="36" fillId="2" borderId="9" xfId="0" applyNumberFormat="1" applyFont="1" applyFill="1" applyBorder="1" applyAlignment="1">
      <alignment horizontal="center"/>
    </xf>
    <xf numFmtId="166" fontId="36" fillId="2" borderId="1" xfId="0" applyNumberFormat="1" applyFont="1" applyFill="1" applyBorder="1" applyAlignment="1">
      <alignment horizontal="center"/>
    </xf>
    <xf numFmtId="0" fontId="36" fillId="2" borderId="9" xfId="803" applyFont="1" applyFill="1" applyBorder="1" applyAlignment="1">
      <alignment horizontal="center"/>
    </xf>
    <xf numFmtId="2" fontId="36" fillId="2" borderId="9" xfId="0" applyNumberFormat="1" applyFont="1" applyFill="1" applyBorder="1" applyAlignment="1">
      <alignment horizontal="center"/>
    </xf>
    <xf numFmtId="2" fontId="36" fillId="2" borderId="1" xfId="0" applyNumberFormat="1" applyFont="1" applyFill="1" applyBorder="1" applyAlignment="1">
      <alignment horizontal="center"/>
    </xf>
    <xf numFmtId="0" fontId="36" fillId="2" borderId="3" xfId="803" applyFont="1" applyFill="1" applyBorder="1" applyAlignment="1">
      <alignment vertical="center" wrapText="1"/>
    </xf>
    <xf numFmtId="167" fontId="36" fillId="2" borderId="13" xfId="0" applyNumberFormat="1" applyFont="1" applyFill="1" applyBorder="1" applyAlignment="1">
      <alignment horizontal="center"/>
    </xf>
    <xf numFmtId="2" fontId="48" fillId="3" borderId="13" xfId="0" applyNumberFormat="1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center"/>
    </xf>
    <xf numFmtId="166" fontId="48" fillId="3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2" borderId="13" xfId="5" applyFont="1" applyFill="1" applyBorder="1" applyAlignment="1">
      <alignment horizontal="center"/>
    </xf>
    <xf numFmtId="0" fontId="36" fillId="3" borderId="5" xfId="5" applyFont="1" applyFill="1" applyBorder="1" applyAlignment="1">
      <alignment horizontal="center" vertical="center"/>
    </xf>
    <xf numFmtId="2" fontId="36" fillId="3" borderId="13" xfId="762" applyNumberFormat="1" applyFont="1" applyFill="1" applyBorder="1" applyAlignment="1">
      <alignment horizontal="center"/>
    </xf>
    <xf numFmtId="168" fontId="36" fillId="3" borderId="13" xfId="762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wrapText="1"/>
    </xf>
    <xf numFmtId="0" fontId="54" fillId="2" borderId="13" xfId="0" applyFont="1" applyFill="1" applyBorder="1" applyAlignment="1">
      <alignment horizontal="center"/>
    </xf>
    <xf numFmtId="0" fontId="54" fillId="2" borderId="13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/>
    </xf>
    <xf numFmtId="0" fontId="59" fillId="2" borderId="13" xfId="0" applyFont="1" applyFill="1" applyBorder="1" applyAlignment="1">
      <alignment horizontal="center"/>
    </xf>
    <xf numFmtId="0" fontId="54" fillId="2" borderId="9" xfId="0" applyFont="1" applyFill="1" applyBorder="1" applyAlignment="1">
      <alignment horizontal="center"/>
    </xf>
    <xf numFmtId="0" fontId="40" fillId="28" borderId="13" xfId="5" applyFont="1" applyFill="1" applyBorder="1" applyAlignment="1">
      <alignment horizontal="center" vertical="center"/>
    </xf>
    <xf numFmtId="0" fontId="47" fillId="28" borderId="13" xfId="0" applyFont="1" applyFill="1" applyBorder="1" applyAlignment="1">
      <alignment horizontal="center"/>
    </xf>
    <xf numFmtId="166" fontId="47" fillId="28" borderId="13" xfId="0" applyNumberFormat="1" applyFont="1" applyFill="1" applyBorder="1" applyAlignment="1">
      <alignment horizontal="center"/>
    </xf>
    <xf numFmtId="0" fontId="47" fillId="28" borderId="13" xfId="803" applyFont="1" applyFill="1" applyBorder="1" applyAlignment="1">
      <alignment horizontal="center"/>
    </xf>
    <xf numFmtId="2" fontId="47" fillId="28" borderId="13" xfId="803" applyNumberFormat="1" applyFont="1" applyFill="1" applyBorder="1" applyAlignment="1">
      <alignment horizontal="center"/>
    </xf>
    <xf numFmtId="2" fontId="47" fillId="28" borderId="13" xfId="0" applyNumberFormat="1" applyFont="1" applyFill="1" applyBorder="1" applyAlignment="1">
      <alignment horizontal="center"/>
    </xf>
    <xf numFmtId="2" fontId="36" fillId="28" borderId="13" xfId="0" applyNumberFormat="1" applyFont="1" applyFill="1" applyBorder="1" applyAlignment="1">
      <alignment horizontal="center"/>
    </xf>
    <xf numFmtId="0" fontId="60" fillId="28" borderId="13" xfId="0" applyFont="1" applyFill="1" applyBorder="1" applyAlignment="1">
      <alignment horizontal="center" wrapText="1"/>
    </xf>
    <xf numFmtId="9" fontId="40" fillId="0" borderId="13" xfId="719" applyNumberFormat="1" applyFont="1" applyFill="1" applyBorder="1" applyAlignment="1">
      <alignment horizontal="center" vertical="center" wrapText="1"/>
    </xf>
    <xf numFmtId="0" fontId="40" fillId="0" borderId="0" xfId="2" applyFont="1" applyAlignment="1">
      <alignment vertical="center" wrapText="1"/>
    </xf>
    <xf numFmtId="0" fontId="36" fillId="0" borderId="0" xfId="2" applyFont="1" applyFill="1" applyAlignment="1">
      <alignment horizontal="center"/>
    </xf>
    <xf numFmtId="0" fontId="36" fillId="0" borderId="0" xfId="3" applyFont="1" applyFill="1"/>
    <xf numFmtId="0" fontId="36" fillId="0" borderId="0" xfId="4" applyFont="1" applyFill="1" applyAlignment="1">
      <alignment horizontal="right"/>
    </xf>
    <xf numFmtId="1" fontId="40" fillId="0" borderId="0" xfId="4" applyNumberFormat="1" applyFont="1" applyFill="1" applyAlignment="1">
      <alignment horizontal="center"/>
    </xf>
    <xf numFmtId="0" fontId="36" fillId="0" borderId="0" xfId="4" applyFont="1" applyFill="1" applyAlignment="1">
      <alignment horizontal="center"/>
    </xf>
    <xf numFmtId="0" fontId="36" fillId="0" borderId="0" xfId="3" applyFont="1" applyFill="1" applyAlignment="1">
      <alignment horizontal="left"/>
    </xf>
    <xf numFmtId="0" fontId="36" fillId="0" borderId="0" xfId="3" applyFont="1" applyFill="1" applyBorder="1"/>
    <xf numFmtId="0" fontId="36" fillId="0" borderId="1" xfId="2" applyFont="1" applyFill="1" applyBorder="1" applyAlignment="1">
      <alignment horizontal="center"/>
    </xf>
    <xf numFmtId="0" fontId="36" fillId="0" borderId="2" xfId="3" applyFont="1" applyFill="1" applyBorder="1"/>
    <xf numFmtId="0" fontId="36" fillId="0" borderId="4" xfId="3" applyFont="1" applyFill="1" applyBorder="1" applyAlignment="1">
      <alignment horizontal="center"/>
    </xf>
    <xf numFmtId="0" fontId="36" fillId="0" borderId="5" xfId="3" applyFont="1" applyFill="1" applyBorder="1"/>
    <xf numFmtId="0" fontId="36" fillId="0" borderId="6" xfId="3" applyFont="1" applyFill="1" applyBorder="1" applyAlignment="1">
      <alignment horizontal="center"/>
    </xf>
    <xf numFmtId="0" fontId="36" fillId="0" borderId="7" xfId="3" applyFont="1" applyFill="1" applyBorder="1"/>
    <xf numFmtId="0" fontId="36" fillId="0" borderId="4" xfId="3" applyFont="1" applyFill="1" applyBorder="1"/>
    <xf numFmtId="0" fontId="36" fillId="0" borderId="3" xfId="3" applyFont="1" applyFill="1" applyBorder="1" applyAlignment="1">
      <alignment horizontal="center"/>
    </xf>
    <xf numFmtId="0" fontId="36" fillId="0" borderId="8" xfId="3" applyFont="1" applyFill="1" applyBorder="1"/>
    <xf numFmtId="0" fontId="36" fillId="0" borderId="9" xfId="3" applyFont="1" applyFill="1" applyBorder="1"/>
    <xf numFmtId="0" fontId="36" fillId="0" borderId="10" xfId="3" applyFont="1" applyFill="1" applyBorder="1" applyAlignment="1">
      <alignment horizontal="center"/>
    </xf>
    <xf numFmtId="0" fontId="36" fillId="0" borderId="11" xfId="3" applyFont="1" applyFill="1" applyBorder="1"/>
    <xf numFmtId="0" fontId="36" fillId="0" borderId="10" xfId="3" applyFont="1" applyFill="1" applyBorder="1"/>
    <xf numFmtId="0" fontId="36" fillId="0" borderId="1" xfId="3" applyFont="1" applyFill="1" applyBorder="1"/>
    <xf numFmtId="0" fontId="36" fillId="0" borderId="5" xfId="3" applyFont="1" applyFill="1" applyBorder="1" applyAlignment="1">
      <alignment horizontal="center"/>
    </xf>
    <xf numFmtId="0" fontId="36" fillId="0" borderId="8" xfId="3" applyFont="1" applyFill="1" applyBorder="1" applyAlignment="1">
      <alignment horizontal="center"/>
    </xf>
    <xf numFmtId="0" fontId="36" fillId="0" borderId="1" xfId="3" applyFont="1" applyFill="1" applyBorder="1" applyAlignment="1">
      <alignment horizontal="center"/>
    </xf>
    <xf numFmtId="0" fontId="36" fillId="0" borderId="9" xfId="3" applyFont="1" applyFill="1" applyBorder="1" applyAlignment="1">
      <alignment horizontal="center"/>
    </xf>
    <xf numFmtId="0" fontId="36" fillId="0" borderId="12" xfId="3" applyFont="1" applyFill="1" applyBorder="1" applyAlignment="1">
      <alignment horizontal="center"/>
    </xf>
    <xf numFmtId="0" fontId="36" fillId="0" borderId="15" xfId="3" applyFont="1" applyFill="1" applyBorder="1" applyAlignment="1">
      <alignment horizontal="center"/>
    </xf>
    <xf numFmtId="0" fontId="36" fillId="28" borderId="13" xfId="5" applyFont="1" applyFill="1" applyBorder="1" applyAlignment="1">
      <alignment horizontal="center" vertical="center"/>
    </xf>
    <xf numFmtId="2" fontId="36" fillId="28" borderId="13" xfId="5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2" fontId="40" fillId="0" borderId="13" xfId="2" applyNumberFormat="1" applyFont="1" applyFill="1" applyBorder="1" applyAlignment="1">
      <alignment horizontal="center"/>
    </xf>
    <xf numFmtId="0" fontId="36" fillId="0" borderId="0" xfId="767" applyFont="1" applyFill="1" applyBorder="1" applyAlignment="1">
      <alignment horizontal="center"/>
    </xf>
    <xf numFmtId="0" fontId="40" fillId="0" borderId="13" xfId="2" applyFont="1" applyFill="1" applyBorder="1" applyAlignment="1">
      <alignment horizontal="center" vertical="center"/>
    </xf>
    <xf numFmtId="2" fontId="40" fillId="0" borderId="13" xfId="2" applyNumberFormat="1" applyFont="1" applyBorder="1" applyAlignment="1">
      <alignment horizontal="center" vertical="center" wrapText="1"/>
    </xf>
    <xf numFmtId="0" fontId="36" fillId="0" borderId="0" xfId="767" applyFont="1" applyFill="1" applyBorder="1" applyAlignment="1">
      <alignment horizontal="center" vertical="center" wrapText="1"/>
    </xf>
    <xf numFmtId="2" fontId="40" fillId="0" borderId="13" xfId="2" applyNumberFormat="1" applyFont="1" applyBorder="1" applyAlignment="1">
      <alignment horizontal="center"/>
    </xf>
    <xf numFmtId="9" fontId="40" fillId="0" borderId="13" xfId="1" applyFont="1" applyFill="1" applyBorder="1" applyAlignment="1">
      <alignment horizontal="center"/>
    </xf>
    <xf numFmtId="166" fontId="40" fillId="0" borderId="13" xfId="2" applyNumberFormat="1" applyFont="1" applyFill="1" applyBorder="1" applyAlignment="1">
      <alignment horizontal="center"/>
    </xf>
    <xf numFmtId="0" fontId="36" fillId="0" borderId="13" xfId="2" applyFont="1" applyFill="1" applyBorder="1" applyAlignment="1">
      <alignment horizontal="center"/>
    </xf>
    <xf numFmtId="0" fontId="36" fillId="0" borderId="13" xfId="640" applyFont="1" applyFill="1" applyBorder="1"/>
    <xf numFmtId="2" fontId="40" fillId="3" borderId="13" xfId="2" applyNumberFormat="1" applyFont="1" applyFill="1" applyBorder="1" applyAlignment="1">
      <alignment horizontal="center"/>
    </xf>
    <xf numFmtId="168" fontId="36" fillId="3" borderId="13" xfId="0" applyNumberFormat="1" applyFont="1" applyFill="1" applyBorder="1" applyAlignment="1">
      <alignment horizontal="center"/>
    </xf>
    <xf numFmtId="166" fontId="36" fillId="3" borderId="13" xfId="5" applyNumberFormat="1" applyFont="1" applyFill="1" applyBorder="1" applyAlignment="1">
      <alignment horizontal="center"/>
    </xf>
    <xf numFmtId="2" fontId="36" fillId="3" borderId="13" xfId="5" applyNumberFormat="1" applyFont="1" applyFill="1" applyBorder="1" applyAlignment="1">
      <alignment horizontal="center" vertical="center"/>
    </xf>
    <xf numFmtId="0" fontId="36" fillId="2" borderId="13" xfId="5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/>
    </xf>
    <xf numFmtId="2" fontId="46" fillId="3" borderId="13" xfId="5" applyNumberFormat="1" applyFont="1" applyFill="1" applyBorder="1" applyAlignment="1">
      <alignment horizontal="center"/>
    </xf>
    <xf numFmtId="0" fontId="43" fillId="0" borderId="0" xfId="603" applyFont="1" applyAlignment="1">
      <alignment horizontal="center"/>
    </xf>
    <xf numFmtId="0" fontId="44" fillId="0" borderId="0" xfId="2" applyFont="1" applyAlignment="1">
      <alignment horizontal="center" vertical="center" wrapText="1"/>
    </xf>
    <xf numFmtId="0" fontId="37" fillId="0" borderId="0" xfId="683" applyFont="1" applyAlignment="1">
      <alignment horizontal="center"/>
    </xf>
    <xf numFmtId="0" fontId="37" fillId="0" borderId="0" xfId="603" applyFont="1" applyAlignment="1">
      <alignment horizontal="center"/>
    </xf>
    <xf numFmtId="0" fontId="61" fillId="0" borderId="0" xfId="2" applyFont="1" applyAlignment="1">
      <alignment horizontal="center" vertical="center" wrapText="1"/>
    </xf>
  </cellXfs>
  <cellStyles count="824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3" xfId="10" xr:uid="{00000000-0005-0000-0000-000003000000}"/>
    <cellStyle name="20% - Accent1 2 3 2" xfId="11" xr:uid="{00000000-0005-0000-0000-000004000000}"/>
    <cellStyle name="20% - Accent1 2 4" xfId="12" xr:uid="{00000000-0005-0000-0000-000005000000}"/>
    <cellStyle name="20% - Accent1 2 4 2" xfId="13" xr:uid="{00000000-0005-0000-0000-000006000000}"/>
    <cellStyle name="20% - Accent1 2 5" xfId="14" xr:uid="{00000000-0005-0000-0000-000007000000}"/>
    <cellStyle name="20% - Accent1 2 5 2" xfId="15" xr:uid="{00000000-0005-0000-0000-000008000000}"/>
    <cellStyle name="20% - Accent1 2 6" xfId="16" xr:uid="{00000000-0005-0000-0000-000009000000}"/>
    <cellStyle name="20% - Accent1 3" xfId="17" xr:uid="{00000000-0005-0000-0000-00000A000000}"/>
    <cellStyle name="20% - Accent1 3 2" xfId="18" xr:uid="{00000000-0005-0000-0000-00000B000000}"/>
    <cellStyle name="20% - Accent1 4" xfId="19" xr:uid="{00000000-0005-0000-0000-00000C000000}"/>
    <cellStyle name="20% - Accent1 4 2" xfId="20" xr:uid="{00000000-0005-0000-0000-00000D000000}"/>
    <cellStyle name="20% - Accent1 4 2 2" xfId="21" xr:uid="{00000000-0005-0000-0000-00000E000000}"/>
    <cellStyle name="20% - Accent1 4 3" xfId="22" xr:uid="{00000000-0005-0000-0000-00000F000000}"/>
    <cellStyle name="20% - Accent1 5" xfId="23" xr:uid="{00000000-0005-0000-0000-000010000000}"/>
    <cellStyle name="20% - Accent1 5 2" xfId="24" xr:uid="{00000000-0005-0000-0000-000011000000}"/>
    <cellStyle name="20% - Accent1 6" xfId="25" xr:uid="{00000000-0005-0000-0000-000012000000}"/>
    <cellStyle name="20% - Accent1 6 2" xfId="26" xr:uid="{00000000-0005-0000-0000-000013000000}"/>
    <cellStyle name="20% - Accent1 7" xfId="27" xr:uid="{00000000-0005-0000-0000-000014000000}"/>
    <cellStyle name="20% - Accent1 7 2" xfId="28" xr:uid="{00000000-0005-0000-0000-000015000000}"/>
    <cellStyle name="20% - Accent2 2" xfId="29" xr:uid="{00000000-0005-0000-0000-000016000000}"/>
    <cellStyle name="20% - Accent2 2 2" xfId="30" xr:uid="{00000000-0005-0000-0000-000017000000}"/>
    <cellStyle name="20% - Accent2 2 2 2" xfId="31" xr:uid="{00000000-0005-0000-0000-000018000000}"/>
    <cellStyle name="20% - Accent2 2 3" xfId="32" xr:uid="{00000000-0005-0000-0000-000019000000}"/>
    <cellStyle name="20% - Accent2 2 3 2" xfId="33" xr:uid="{00000000-0005-0000-0000-00001A000000}"/>
    <cellStyle name="20% - Accent2 2 4" xfId="34" xr:uid="{00000000-0005-0000-0000-00001B000000}"/>
    <cellStyle name="20% - Accent2 2 4 2" xfId="35" xr:uid="{00000000-0005-0000-0000-00001C000000}"/>
    <cellStyle name="20% - Accent2 2 5" xfId="36" xr:uid="{00000000-0005-0000-0000-00001D000000}"/>
    <cellStyle name="20% - Accent2 2 5 2" xfId="37" xr:uid="{00000000-0005-0000-0000-00001E000000}"/>
    <cellStyle name="20% - Accent2 2 6" xfId="38" xr:uid="{00000000-0005-0000-0000-00001F000000}"/>
    <cellStyle name="20% - Accent2 3" xfId="39" xr:uid="{00000000-0005-0000-0000-000020000000}"/>
    <cellStyle name="20% - Accent2 3 2" xfId="40" xr:uid="{00000000-0005-0000-0000-000021000000}"/>
    <cellStyle name="20% - Accent2 4" xfId="41" xr:uid="{00000000-0005-0000-0000-000022000000}"/>
    <cellStyle name="20% - Accent2 4 2" xfId="42" xr:uid="{00000000-0005-0000-0000-000023000000}"/>
    <cellStyle name="20% - Accent2 4 2 2" xfId="43" xr:uid="{00000000-0005-0000-0000-000024000000}"/>
    <cellStyle name="20% - Accent2 4 3" xfId="44" xr:uid="{00000000-0005-0000-0000-000025000000}"/>
    <cellStyle name="20% - Accent2 5" xfId="45" xr:uid="{00000000-0005-0000-0000-000026000000}"/>
    <cellStyle name="20% - Accent2 5 2" xfId="46" xr:uid="{00000000-0005-0000-0000-000027000000}"/>
    <cellStyle name="20% - Accent2 6" xfId="47" xr:uid="{00000000-0005-0000-0000-000028000000}"/>
    <cellStyle name="20% - Accent2 6 2" xfId="48" xr:uid="{00000000-0005-0000-0000-000029000000}"/>
    <cellStyle name="20% - Accent2 7" xfId="49" xr:uid="{00000000-0005-0000-0000-00002A000000}"/>
    <cellStyle name="20% - Accent2 7 2" xfId="50" xr:uid="{00000000-0005-0000-0000-00002B000000}"/>
    <cellStyle name="20% - Accent3 2" xfId="51" xr:uid="{00000000-0005-0000-0000-00002C000000}"/>
    <cellStyle name="20% - Accent3 2 2" xfId="52" xr:uid="{00000000-0005-0000-0000-00002D000000}"/>
    <cellStyle name="20% - Accent3 2 2 2" xfId="53" xr:uid="{00000000-0005-0000-0000-00002E000000}"/>
    <cellStyle name="20% - Accent3 2 3" xfId="54" xr:uid="{00000000-0005-0000-0000-00002F000000}"/>
    <cellStyle name="20% - Accent3 2 3 2" xfId="55" xr:uid="{00000000-0005-0000-0000-000030000000}"/>
    <cellStyle name="20% - Accent3 2 4" xfId="56" xr:uid="{00000000-0005-0000-0000-000031000000}"/>
    <cellStyle name="20% - Accent3 2 4 2" xfId="57" xr:uid="{00000000-0005-0000-0000-000032000000}"/>
    <cellStyle name="20% - Accent3 2 5" xfId="58" xr:uid="{00000000-0005-0000-0000-000033000000}"/>
    <cellStyle name="20% - Accent3 2 5 2" xfId="59" xr:uid="{00000000-0005-0000-0000-000034000000}"/>
    <cellStyle name="20% - Accent3 2 6" xfId="60" xr:uid="{00000000-0005-0000-0000-000035000000}"/>
    <cellStyle name="20% - Accent3 3" xfId="61" xr:uid="{00000000-0005-0000-0000-000036000000}"/>
    <cellStyle name="20% - Accent3 3 2" xfId="62" xr:uid="{00000000-0005-0000-0000-000037000000}"/>
    <cellStyle name="20% - Accent3 4" xfId="63" xr:uid="{00000000-0005-0000-0000-000038000000}"/>
    <cellStyle name="20% - Accent3 4 2" xfId="64" xr:uid="{00000000-0005-0000-0000-000039000000}"/>
    <cellStyle name="20% - Accent3 4 2 2" xfId="65" xr:uid="{00000000-0005-0000-0000-00003A000000}"/>
    <cellStyle name="20% - Accent3 4 3" xfId="66" xr:uid="{00000000-0005-0000-0000-00003B000000}"/>
    <cellStyle name="20% - Accent3 5" xfId="67" xr:uid="{00000000-0005-0000-0000-00003C000000}"/>
    <cellStyle name="20% - Accent3 5 2" xfId="68" xr:uid="{00000000-0005-0000-0000-00003D000000}"/>
    <cellStyle name="20% - Accent3 6" xfId="69" xr:uid="{00000000-0005-0000-0000-00003E000000}"/>
    <cellStyle name="20% - Accent3 6 2" xfId="70" xr:uid="{00000000-0005-0000-0000-00003F000000}"/>
    <cellStyle name="20% - Accent3 7" xfId="71" xr:uid="{00000000-0005-0000-0000-000040000000}"/>
    <cellStyle name="20% - Accent3 7 2" xfId="72" xr:uid="{00000000-0005-0000-0000-000041000000}"/>
    <cellStyle name="20% - Accent4 2" xfId="73" xr:uid="{00000000-0005-0000-0000-000042000000}"/>
    <cellStyle name="20% - Accent4 2 2" xfId="74" xr:uid="{00000000-0005-0000-0000-000043000000}"/>
    <cellStyle name="20% - Accent4 2 2 2" xfId="75" xr:uid="{00000000-0005-0000-0000-000044000000}"/>
    <cellStyle name="20% - Accent4 2 3" xfId="76" xr:uid="{00000000-0005-0000-0000-000045000000}"/>
    <cellStyle name="20% - Accent4 2 3 2" xfId="77" xr:uid="{00000000-0005-0000-0000-000046000000}"/>
    <cellStyle name="20% - Accent4 2 4" xfId="78" xr:uid="{00000000-0005-0000-0000-000047000000}"/>
    <cellStyle name="20% - Accent4 2 4 2" xfId="79" xr:uid="{00000000-0005-0000-0000-000048000000}"/>
    <cellStyle name="20% - Accent4 2 5" xfId="80" xr:uid="{00000000-0005-0000-0000-000049000000}"/>
    <cellStyle name="20% - Accent4 2 5 2" xfId="81" xr:uid="{00000000-0005-0000-0000-00004A000000}"/>
    <cellStyle name="20% - Accent4 2 6" xfId="82" xr:uid="{00000000-0005-0000-0000-00004B000000}"/>
    <cellStyle name="20% - Accent4 3" xfId="83" xr:uid="{00000000-0005-0000-0000-00004C000000}"/>
    <cellStyle name="20% - Accent4 3 2" xfId="84" xr:uid="{00000000-0005-0000-0000-00004D000000}"/>
    <cellStyle name="20% - Accent4 4" xfId="85" xr:uid="{00000000-0005-0000-0000-00004E000000}"/>
    <cellStyle name="20% - Accent4 4 2" xfId="86" xr:uid="{00000000-0005-0000-0000-00004F000000}"/>
    <cellStyle name="20% - Accent4 4 2 2" xfId="87" xr:uid="{00000000-0005-0000-0000-000050000000}"/>
    <cellStyle name="20% - Accent4 4 3" xfId="88" xr:uid="{00000000-0005-0000-0000-000051000000}"/>
    <cellStyle name="20% - Accent4 5" xfId="89" xr:uid="{00000000-0005-0000-0000-000052000000}"/>
    <cellStyle name="20% - Accent4 5 2" xfId="90" xr:uid="{00000000-0005-0000-0000-000053000000}"/>
    <cellStyle name="20% - Accent4 6" xfId="91" xr:uid="{00000000-0005-0000-0000-000054000000}"/>
    <cellStyle name="20% - Accent4 6 2" xfId="92" xr:uid="{00000000-0005-0000-0000-000055000000}"/>
    <cellStyle name="20% - Accent4 7" xfId="93" xr:uid="{00000000-0005-0000-0000-000056000000}"/>
    <cellStyle name="20% - Accent4 7 2" xfId="94" xr:uid="{00000000-0005-0000-0000-000057000000}"/>
    <cellStyle name="20% - Accent5 2" xfId="95" xr:uid="{00000000-0005-0000-0000-000058000000}"/>
    <cellStyle name="20% - Accent5 2 2" xfId="96" xr:uid="{00000000-0005-0000-0000-000059000000}"/>
    <cellStyle name="20% - Accent5 2 2 2" xfId="97" xr:uid="{00000000-0005-0000-0000-00005A000000}"/>
    <cellStyle name="20% - Accent5 2 3" xfId="98" xr:uid="{00000000-0005-0000-0000-00005B000000}"/>
    <cellStyle name="20% - Accent5 2 3 2" xfId="99" xr:uid="{00000000-0005-0000-0000-00005C000000}"/>
    <cellStyle name="20% - Accent5 2 4" xfId="100" xr:uid="{00000000-0005-0000-0000-00005D000000}"/>
    <cellStyle name="20% - Accent5 2 4 2" xfId="101" xr:uid="{00000000-0005-0000-0000-00005E000000}"/>
    <cellStyle name="20% - Accent5 2 5" xfId="102" xr:uid="{00000000-0005-0000-0000-00005F000000}"/>
    <cellStyle name="20% - Accent5 2 5 2" xfId="103" xr:uid="{00000000-0005-0000-0000-000060000000}"/>
    <cellStyle name="20% - Accent5 2 6" xfId="104" xr:uid="{00000000-0005-0000-0000-000061000000}"/>
    <cellStyle name="20% - Accent5 3" xfId="105" xr:uid="{00000000-0005-0000-0000-000062000000}"/>
    <cellStyle name="20% - Accent5 3 2" xfId="106" xr:uid="{00000000-0005-0000-0000-000063000000}"/>
    <cellStyle name="20% - Accent5 4" xfId="107" xr:uid="{00000000-0005-0000-0000-000064000000}"/>
    <cellStyle name="20% - Accent5 4 2" xfId="108" xr:uid="{00000000-0005-0000-0000-000065000000}"/>
    <cellStyle name="20% - Accent5 4 2 2" xfId="109" xr:uid="{00000000-0005-0000-0000-000066000000}"/>
    <cellStyle name="20% - Accent5 4 3" xfId="110" xr:uid="{00000000-0005-0000-0000-000067000000}"/>
    <cellStyle name="20% - Accent5 5" xfId="111" xr:uid="{00000000-0005-0000-0000-000068000000}"/>
    <cellStyle name="20% - Accent5 5 2" xfId="112" xr:uid="{00000000-0005-0000-0000-000069000000}"/>
    <cellStyle name="20% - Accent5 6" xfId="113" xr:uid="{00000000-0005-0000-0000-00006A000000}"/>
    <cellStyle name="20% - Accent5 6 2" xfId="114" xr:uid="{00000000-0005-0000-0000-00006B000000}"/>
    <cellStyle name="20% - Accent5 7" xfId="115" xr:uid="{00000000-0005-0000-0000-00006C000000}"/>
    <cellStyle name="20% - Accent5 7 2" xfId="116" xr:uid="{00000000-0005-0000-0000-00006D000000}"/>
    <cellStyle name="20% - Accent6 2" xfId="117" xr:uid="{00000000-0005-0000-0000-00006E000000}"/>
    <cellStyle name="20% - Accent6 2 2" xfId="118" xr:uid="{00000000-0005-0000-0000-00006F000000}"/>
    <cellStyle name="20% - Accent6 2 2 2" xfId="119" xr:uid="{00000000-0005-0000-0000-000070000000}"/>
    <cellStyle name="20% - Accent6 2 3" xfId="120" xr:uid="{00000000-0005-0000-0000-000071000000}"/>
    <cellStyle name="20% - Accent6 2 3 2" xfId="121" xr:uid="{00000000-0005-0000-0000-000072000000}"/>
    <cellStyle name="20% - Accent6 2 4" xfId="122" xr:uid="{00000000-0005-0000-0000-000073000000}"/>
    <cellStyle name="20% - Accent6 2 4 2" xfId="123" xr:uid="{00000000-0005-0000-0000-000074000000}"/>
    <cellStyle name="20% - Accent6 2 5" xfId="124" xr:uid="{00000000-0005-0000-0000-000075000000}"/>
    <cellStyle name="20% - Accent6 2 5 2" xfId="125" xr:uid="{00000000-0005-0000-0000-000076000000}"/>
    <cellStyle name="20% - Accent6 2 6" xfId="126" xr:uid="{00000000-0005-0000-0000-000077000000}"/>
    <cellStyle name="20% - Accent6 3" xfId="127" xr:uid="{00000000-0005-0000-0000-000078000000}"/>
    <cellStyle name="20% - Accent6 3 2" xfId="128" xr:uid="{00000000-0005-0000-0000-000079000000}"/>
    <cellStyle name="20% - Accent6 4" xfId="129" xr:uid="{00000000-0005-0000-0000-00007A000000}"/>
    <cellStyle name="20% - Accent6 4 2" xfId="130" xr:uid="{00000000-0005-0000-0000-00007B000000}"/>
    <cellStyle name="20% - Accent6 4 2 2" xfId="131" xr:uid="{00000000-0005-0000-0000-00007C000000}"/>
    <cellStyle name="20% - Accent6 4 3" xfId="132" xr:uid="{00000000-0005-0000-0000-00007D000000}"/>
    <cellStyle name="20% - Accent6 5" xfId="133" xr:uid="{00000000-0005-0000-0000-00007E000000}"/>
    <cellStyle name="20% - Accent6 5 2" xfId="134" xr:uid="{00000000-0005-0000-0000-00007F000000}"/>
    <cellStyle name="20% - Accent6 6" xfId="135" xr:uid="{00000000-0005-0000-0000-000080000000}"/>
    <cellStyle name="20% - Accent6 6 2" xfId="136" xr:uid="{00000000-0005-0000-0000-000081000000}"/>
    <cellStyle name="20% - Accent6 7" xfId="137" xr:uid="{00000000-0005-0000-0000-000082000000}"/>
    <cellStyle name="20% - Accent6 7 2" xfId="138" xr:uid="{00000000-0005-0000-0000-000083000000}"/>
    <cellStyle name="40% - Accent1 2" xfId="139" xr:uid="{00000000-0005-0000-0000-000084000000}"/>
    <cellStyle name="40% - Accent1 2 2" xfId="140" xr:uid="{00000000-0005-0000-0000-000085000000}"/>
    <cellStyle name="40% - Accent1 2 2 2" xfId="141" xr:uid="{00000000-0005-0000-0000-000086000000}"/>
    <cellStyle name="40% - Accent1 2 3" xfId="142" xr:uid="{00000000-0005-0000-0000-000087000000}"/>
    <cellStyle name="40% - Accent1 2 3 2" xfId="143" xr:uid="{00000000-0005-0000-0000-000088000000}"/>
    <cellStyle name="40% - Accent1 2 4" xfId="144" xr:uid="{00000000-0005-0000-0000-000089000000}"/>
    <cellStyle name="40% - Accent1 2 4 2" xfId="145" xr:uid="{00000000-0005-0000-0000-00008A000000}"/>
    <cellStyle name="40% - Accent1 2 5" xfId="146" xr:uid="{00000000-0005-0000-0000-00008B000000}"/>
    <cellStyle name="40% - Accent1 2 5 2" xfId="147" xr:uid="{00000000-0005-0000-0000-00008C000000}"/>
    <cellStyle name="40% - Accent1 2 6" xfId="148" xr:uid="{00000000-0005-0000-0000-00008D000000}"/>
    <cellStyle name="40% - Accent1 3" xfId="149" xr:uid="{00000000-0005-0000-0000-00008E000000}"/>
    <cellStyle name="40% - Accent1 3 2" xfId="150" xr:uid="{00000000-0005-0000-0000-00008F000000}"/>
    <cellStyle name="40% - Accent1 4" xfId="151" xr:uid="{00000000-0005-0000-0000-000090000000}"/>
    <cellStyle name="40% - Accent1 4 2" xfId="152" xr:uid="{00000000-0005-0000-0000-000091000000}"/>
    <cellStyle name="40% - Accent1 4 2 2" xfId="153" xr:uid="{00000000-0005-0000-0000-000092000000}"/>
    <cellStyle name="40% - Accent1 4 3" xfId="154" xr:uid="{00000000-0005-0000-0000-000093000000}"/>
    <cellStyle name="40% - Accent1 5" xfId="155" xr:uid="{00000000-0005-0000-0000-000094000000}"/>
    <cellStyle name="40% - Accent1 5 2" xfId="156" xr:uid="{00000000-0005-0000-0000-000095000000}"/>
    <cellStyle name="40% - Accent1 6" xfId="157" xr:uid="{00000000-0005-0000-0000-000096000000}"/>
    <cellStyle name="40% - Accent1 6 2" xfId="158" xr:uid="{00000000-0005-0000-0000-000097000000}"/>
    <cellStyle name="40% - Accent1 7" xfId="159" xr:uid="{00000000-0005-0000-0000-000098000000}"/>
    <cellStyle name="40% - Accent1 7 2" xfId="160" xr:uid="{00000000-0005-0000-0000-000099000000}"/>
    <cellStyle name="40% - Accent2 2" xfId="161" xr:uid="{00000000-0005-0000-0000-00009A000000}"/>
    <cellStyle name="40% - Accent2 2 2" xfId="162" xr:uid="{00000000-0005-0000-0000-00009B000000}"/>
    <cellStyle name="40% - Accent2 2 2 2" xfId="163" xr:uid="{00000000-0005-0000-0000-00009C000000}"/>
    <cellStyle name="40% - Accent2 2 3" xfId="164" xr:uid="{00000000-0005-0000-0000-00009D000000}"/>
    <cellStyle name="40% - Accent2 2 3 2" xfId="165" xr:uid="{00000000-0005-0000-0000-00009E000000}"/>
    <cellStyle name="40% - Accent2 2 4" xfId="166" xr:uid="{00000000-0005-0000-0000-00009F000000}"/>
    <cellStyle name="40% - Accent2 2 4 2" xfId="167" xr:uid="{00000000-0005-0000-0000-0000A0000000}"/>
    <cellStyle name="40% - Accent2 2 5" xfId="168" xr:uid="{00000000-0005-0000-0000-0000A1000000}"/>
    <cellStyle name="40% - Accent2 2 5 2" xfId="169" xr:uid="{00000000-0005-0000-0000-0000A2000000}"/>
    <cellStyle name="40% - Accent2 2 6" xfId="170" xr:uid="{00000000-0005-0000-0000-0000A3000000}"/>
    <cellStyle name="40% - Accent2 3" xfId="171" xr:uid="{00000000-0005-0000-0000-0000A4000000}"/>
    <cellStyle name="40% - Accent2 3 2" xfId="172" xr:uid="{00000000-0005-0000-0000-0000A5000000}"/>
    <cellStyle name="40% - Accent2 4" xfId="173" xr:uid="{00000000-0005-0000-0000-0000A6000000}"/>
    <cellStyle name="40% - Accent2 4 2" xfId="174" xr:uid="{00000000-0005-0000-0000-0000A7000000}"/>
    <cellStyle name="40% - Accent2 4 2 2" xfId="175" xr:uid="{00000000-0005-0000-0000-0000A8000000}"/>
    <cellStyle name="40% - Accent2 4 3" xfId="176" xr:uid="{00000000-0005-0000-0000-0000A9000000}"/>
    <cellStyle name="40% - Accent2 5" xfId="177" xr:uid="{00000000-0005-0000-0000-0000AA000000}"/>
    <cellStyle name="40% - Accent2 5 2" xfId="178" xr:uid="{00000000-0005-0000-0000-0000AB000000}"/>
    <cellStyle name="40% - Accent2 6" xfId="179" xr:uid="{00000000-0005-0000-0000-0000AC000000}"/>
    <cellStyle name="40% - Accent2 6 2" xfId="180" xr:uid="{00000000-0005-0000-0000-0000AD000000}"/>
    <cellStyle name="40% - Accent2 7" xfId="181" xr:uid="{00000000-0005-0000-0000-0000AE000000}"/>
    <cellStyle name="40% - Accent2 7 2" xfId="182" xr:uid="{00000000-0005-0000-0000-0000AF000000}"/>
    <cellStyle name="40% - Accent3 2" xfId="183" xr:uid="{00000000-0005-0000-0000-0000B0000000}"/>
    <cellStyle name="40% - Accent3 2 2" xfId="184" xr:uid="{00000000-0005-0000-0000-0000B1000000}"/>
    <cellStyle name="40% - Accent3 2 2 2" xfId="185" xr:uid="{00000000-0005-0000-0000-0000B2000000}"/>
    <cellStyle name="40% - Accent3 2 3" xfId="186" xr:uid="{00000000-0005-0000-0000-0000B3000000}"/>
    <cellStyle name="40% - Accent3 2 3 2" xfId="187" xr:uid="{00000000-0005-0000-0000-0000B4000000}"/>
    <cellStyle name="40% - Accent3 2 4" xfId="188" xr:uid="{00000000-0005-0000-0000-0000B5000000}"/>
    <cellStyle name="40% - Accent3 2 4 2" xfId="189" xr:uid="{00000000-0005-0000-0000-0000B6000000}"/>
    <cellStyle name="40% - Accent3 2 5" xfId="190" xr:uid="{00000000-0005-0000-0000-0000B7000000}"/>
    <cellStyle name="40% - Accent3 2 5 2" xfId="191" xr:uid="{00000000-0005-0000-0000-0000B8000000}"/>
    <cellStyle name="40% - Accent3 2 6" xfId="192" xr:uid="{00000000-0005-0000-0000-0000B9000000}"/>
    <cellStyle name="40% - Accent3 3" xfId="193" xr:uid="{00000000-0005-0000-0000-0000BA000000}"/>
    <cellStyle name="40% - Accent3 3 2" xfId="194" xr:uid="{00000000-0005-0000-0000-0000BB000000}"/>
    <cellStyle name="40% - Accent3 4" xfId="195" xr:uid="{00000000-0005-0000-0000-0000BC000000}"/>
    <cellStyle name="40% - Accent3 4 2" xfId="196" xr:uid="{00000000-0005-0000-0000-0000BD000000}"/>
    <cellStyle name="40% - Accent3 4 2 2" xfId="197" xr:uid="{00000000-0005-0000-0000-0000BE000000}"/>
    <cellStyle name="40% - Accent3 4 3" xfId="198" xr:uid="{00000000-0005-0000-0000-0000BF000000}"/>
    <cellStyle name="40% - Accent3 5" xfId="199" xr:uid="{00000000-0005-0000-0000-0000C0000000}"/>
    <cellStyle name="40% - Accent3 5 2" xfId="200" xr:uid="{00000000-0005-0000-0000-0000C1000000}"/>
    <cellStyle name="40% - Accent3 6" xfId="201" xr:uid="{00000000-0005-0000-0000-0000C2000000}"/>
    <cellStyle name="40% - Accent3 6 2" xfId="202" xr:uid="{00000000-0005-0000-0000-0000C3000000}"/>
    <cellStyle name="40% - Accent3 7" xfId="203" xr:uid="{00000000-0005-0000-0000-0000C4000000}"/>
    <cellStyle name="40% - Accent3 7 2" xfId="204" xr:uid="{00000000-0005-0000-0000-0000C5000000}"/>
    <cellStyle name="40% - Accent4 2" xfId="205" xr:uid="{00000000-0005-0000-0000-0000C6000000}"/>
    <cellStyle name="40% - Accent4 2 2" xfId="206" xr:uid="{00000000-0005-0000-0000-0000C7000000}"/>
    <cellStyle name="40% - Accent4 2 2 2" xfId="207" xr:uid="{00000000-0005-0000-0000-0000C8000000}"/>
    <cellStyle name="40% - Accent4 2 3" xfId="208" xr:uid="{00000000-0005-0000-0000-0000C9000000}"/>
    <cellStyle name="40% - Accent4 2 3 2" xfId="209" xr:uid="{00000000-0005-0000-0000-0000CA000000}"/>
    <cellStyle name="40% - Accent4 2 4" xfId="210" xr:uid="{00000000-0005-0000-0000-0000CB000000}"/>
    <cellStyle name="40% - Accent4 2 4 2" xfId="211" xr:uid="{00000000-0005-0000-0000-0000CC000000}"/>
    <cellStyle name="40% - Accent4 2 5" xfId="212" xr:uid="{00000000-0005-0000-0000-0000CD000000}"/>
    <cellStyle name="40% - Accent4 2 5 2" xfId="213" xr:uid="{00000000-0005-0000-0000-0000CE000000}"/>
    <cellStyle name="40% - Accent4 2 6" xfId="214" xr:uid="{00000000-0005-0000-0000-0000CF000000}"/>
    <cellStyle name="40% - Accent4 3" xfId="215" xr:uid="{00000000-0005-0000-0000-0000D0000000}"/>
    <cellStyle name="40% - Accent4 3 2" xfId="216" xr:uid="{00000000-0005-0000-0000-0000D1000000}"/>
    <cellStyle name="40% - Accent4 4" xfId="217" xr:uid="{00000000-0005-0000-0000-0000D2000000}"/>
    <cellStyle name="40% - Accent4 4 2" xfId="218" xr:uid="{00000000-0005-0000-0000-0000D3000000}"/>
    <cellStyle name="40% - Accent4 4 2 2" xfId="219" xr:uid="{00000000-0005-0000-0000-0000D4000000}"/>
    <cellStyle name="40% - Accent4 4 3" xfId="220" xr:uid="{00000000-0005-0000-0000-0000D5000000}"/>
    <cellStyle name="40% - Accent4 5" xfId="221" xr:uid="{00000000-0005-0000-0000-0000D6000000}"/>
    <cellStyle name="40% - Accent4 5 2" xfId="222" xr:uid="{00000000-0005-0000-0000-0000D7000000}"/>
    <cellStyle name="40% - Accent4 6" xfId="223" xr:uid="{00000000-0005-0000-0000-0000D8000000}"/>
    <cellStyle name="40% - Accent4 6 2" xfId="224" xr:uid="{00000000-0005-0000-0000-0000D9000000}"/>
    <cellStyle name="40% - Accent4 7" xfId="225" xr:uid="{00000000-0005-0000-0000-0000DA000000}"/>
    <cellStyle name="40% - Accent4 7 2" xfId="226" xr:uid="{00000000-0005-0000-0000-0000DB000000}"/>
    <cellStyle name="40% - Accent5 2" xfId="227" xr:uid="{00000000-0005-0000-0000-0000DC000000}"/>
    <cellStyle name="40% - Accent5 2 2" xfId="228" xr:uid="{00000000-0005-0000-0000-0000DD000000}"/>
    <cellStyle name="40% - Accent5 2 2 2" xfId="229" xr:uid="{00000000-0005-0000-0000-0000DE000000}"/>
    <cellStyle name="40% - Accent5 2 3" xfId="230" xr:uid="{00000000-0005-0000-0000-0000DF000000}"/>
    <cellStyle name="40% - Accent5 2 3 2" xfId="231" xr:uid="{00000000-0005-0000-0000-0000E0000000}"/>
    <cellStyle name="40% - Accent5 2 4" xfId="232" xr:uid="{00000000-0005-0000-0000-0000E1000000}"/>
    <cellStyle name="40% - Accent5 2 4 2" xfId="233" xr:uid="{00000000-0005-0000-0000-0000E2000000}"/>
    <cellStyle name="40% - Accent5 2 5" xfId="234" xr:uid="{00000000-0005-0000-0000-0000E3000000}"/>
    <cellStyle name="40% - Accent5 2 5 2" xfId="235" xr:uid="{00000000-0005-0000-0000-0000E4000000}"/>
    <cellStyle name="40% - Accent5 2 6" xfId="236" xr:uid="{00000000-0005-0000-0000-0000E5000000}"/>
    <cellStyle name="40% - Accent5 3" xfId="237" xr:uid="{00000000-0005-0000-0000-0000E6000000}"/>
    <cellStyle name="40% - Accent5 3 2" xfId="238" xr:uid="{00000000-0005-0000-0000-0000E7000000}"/>
    <cellStyle name="40% - Accent5 4" xfId="239" xr:uid="{00000000-0005-0000-0000-0000E8000000}"/>
    <cellStyle name="40% - Accent5 4 2" xfId="240" xr:uid="{00000000-0005-0000-0000-0000E9000000}"/>
    <cellStyle name="40% - Accent5 4 2 2" xfId="241" xr:uid="{00000000-0005-0000-0000-0000EA000000}"/>
    <cellStyle name="40% - Accent5 4 3" xfId="242" xr:uid="{00000000-0005-0000-0000-0000EB000000}"/>
    <cellStyle name="40% - Accent5 5" xfId="243" xr:uid="{00000000-0005-0000-0000-0000EC000000}"/>
    <cellStyle name="40% - Accent5 5 2" xfId="244" xr:uid="{00000000-0005-0000-0000-0000ED000000}"/>
    <cellStyle name="40% - Accent5 6" xfId="245" xr:uid="{00000000-0005-0000-0000-0000EE000000}"/>
    <cellStyle name="40% - Accent5 6 2" xfId="246" xr:uid="{00000000-0005-0000-0000-0000EF000000}"/>
    <cellStyle name="40% - Accent5 7" xfId="247" xr:uid="{00000000-0005-0000-0000-0000F0000000}"/>
    <cellStyle name="40% - Accent5 7 2" xfId="248" xr:uid="{00000000-0005-0000-0000-0000F1000000}"/>
    <cellStyle name="40% - Accent6 2" xfId="249" xr:uid="{00000000-0005-0000-0000-0000F2000000}"/>
    <cellStyle name="40% - Accent6 2 2" xfId="250" xr:uid="{00000000-0005-0000-0000-0000F3000000}"/>
    <cellStyle name="40% - Accent6 2 2 2" xfId="251" xr:uid="{00000000-0005-0000-0000-0000F4000000}"/>
    <cellStyle name="40% - Accent6 2 3" xfId="252" xr:uid="{00000000-0005-0000-0000-0000F5000000}"/>
    <cellStyle name="40% - Accent6 2 3 2" xfId="253" xr:uid="{00000000-0005-0000-0000-0000F6000000}"/>
    <cellStyle name="40% - Accent6 2 4" xfId="254" xr:uid="{00000000-0005-0000-0000-0000F7000000}"/>
    <cellStyle name="40% - Accent6 2 4 2" xfId="255" xr:uid="{00000000-0005-0000-0000-0000F8000000}"/>
    <cellStyle name="40% - Accent6 2 5" xfId="256" xr:uid="{00000000-0005-0000-0000-0000F9000000}"/>
    <cellStyle name="40% - Accent6 2 5 2" xfId="257" xr:uid="{00000000-0005-0000-0000-0000FA000000}"/>
    <cellStyle name="40% - Accent6 2 6" xfId="258" xr:uid="{00000000-0005-0000-0000-0000FB000000}"/>
    <cellStyle name="40% - Accent6 3" xfId="259" xr:uid="{00000000-0005-0000-0000-0000FC000000}"/>
    <cellStyle name="40% - Accent6 3 2" xfId="260" xr:uid="{00000000-0005-0000-0000-0000FD000000}"/>
    <cellStyle name="40% - Accent6 4" xfId="261" xr:uid="{00000000-0005-0000-0000-0000FE000000}"/>
    <cellStyle name="40% - Accent6 4 2" xfId="262" xr:uid="{00000000-0005-0000-0000-0000FF000000}"/>
    <cellStyle name="40% - Accent6 4 2 2" xfId="263" xr:uid="{00000000-0005-0000-0000-000000010000}"/>
    <cellStyle name="40% - Accent6 4 3" xfId="264" xr:uid="{00000000-0005-0000-0000-000001010000}"/>
    <cellStyle name="40% - Accent6 5" xfId="265" xr:uid="{00000000-0005-0000-0000-000002010000}"/>
    <cellStyle name="40% - Accent6 5 2" xfId="266" xr:uid="{00000000-0005-0000-0000-000003010000}"/>
    <cellStyle name="40% - Accent6 6" xfId="267" xr:uid="{00000000-0005-0000-0000-000004010000}"/>
    <cellStyle name="40% - Accent6 6 2" xfId="268" xr:uid="{00000000-0005-0000-0000-000005010000}"/>
    <cellStyle name="40% - Accent6 7" xfId="269" xr:uid="{00000000-0005-0000-0000-000006010000}"/>
    <cellStyle name="40% - Accent6 7 2" xfId="270" xr:uid="{00000000-0005-0000-0000-000007010000}"/>
    <cellStyle name="60% - Accent1 2" xfId="271" xr:uid="{00000000-0005-0000-0000-000008010000}"/>
    <cellStyle name="60% - Accent1 2 2" xfId="272" xr:uid="{00000000-0005-0000-0000-000009010000}"/>
    <cellStyle name="60% - Accent1 2 3" xfId="273" xr:uid="{00000000-0005-0000-0000-00000A010000}"/>
    <cellStyle name="60% - Accent1 2 4" xfId="274" xr:uid="{00000000-0005-0000-0000-00000B010000}"/>
    <cellStyle name="60% - Accent1 2 5" xfId="275" xr:uid="{00000000-0005-0000-0000-00000C010000}"/>
    <cellStyle name="60% - Accent1 3" xfId="276" xr:uid="{00000000-0005-0000-0000-00000D010000}"/>
    <cellStyle name="60% - Accent1 4" xfId="277" xr:uid="{00000000-0005-0000-0000-00000E010000}"/>
    <cellStyle name="60% - Accent1 4 2" xfId="278" xr:uid="{00000000-0005-0000-0000-00000F010000}"/>
    <cellStyle name="60% - Accent1 5" xfId="279" xr:uid="{00000000-0005-0000-0000-000010010000}"/>
    <cellStyle name="60% - Accent1 6" xfId="280" xr:uid="{00000000-0005-0000-0000-000011010000}"/>
    <cellStyle name="60% - Accent1 7" xfId="281" xr:uid="{00000000-0005-0000-0000-000012010000}"/>
    <cellStyle name="60% - Accent2 2" xfId="282" xr:uid="{00000000-0005-0000-0000-000013010000}"/>
    <cellStyle name="60% - Accent2 2 2" xfId="283" xr:uid="{00000000-0005-0000-0000-000014010000}"/>
    <cellStyle name="60% - Accent2 2 3" xfId="284" xr:uid="{00000000-0005-0000-0000-000015010000}"/>
    <cellStyle name="60% - Accent2 2 4" xfId="285" xr:uid="{00000000-0005-0000-0000-000016010000}"/>
    <cellStyle name="60% - Accent2 2 5" xfId="286" xr:uid="{00000000-0005-0000-0000-000017010000}"/>
    <cellStyle name="60% - Accent2 3" xfId="287" xr:uid="{00000000-0005-0000-0000-000018010000}"/>
    <cellStyle name="60% - Accent2 4" xfId="288" xr:uid="{00000000-0005-0000-0000-000019010000}"/>
    <cellStyle name="60% - Accent2 4 2" xfId="289" xr:uid="{00000000-0005-0000-0000-00001A010000}"/>
    <cellStyle name="60% - Accent2 5" xfId="290" xr:uid="{00000000-0005-0000-0000-00001B010000}"/>
    <cellStyle name="60% - Accent2 6" xfId="291" xr:uid="{00000000-0005-0000-0000-00001C010000}"/>
    <cellStyle name="60% - Accent2 7" xfId="292" xr:uid="{00000000-0005-0000-0000-00001D010000}"/>
    <cellStyle name="60% - Accent3 2" xfId="293" xr:uid="{00000000-0005-0000-0000-00001E010000}"/>
    <cellStyle name="60% - Accent3 2 2" xfId="294" xr:uid="{00000000-0005-0000-0000-00001F010000}"/>
    <cellStyle name="60% - Accent3 2 3" xfId="295" xr:uid="{00000000-0005-0000-0000-000020010000}"/>
    <cellStyle name="60% - Accent3 2 4" xfId="296" xr:uid="{00000000-0005-0000-0000-000021010000}"/>
    <cellStyle name="60% - Accent3 2 5" xfId="297" xr:uid="{00000000-0005-0000-0000-000022010000}"/>
    <cellStyle name="60% - Accent3 3" xfId="298" xr:uid="{00000000-0005-0000-0000-000023010000}"/>
    <cellStyle name="60% - Accent3 4" xfId="299" xr:uid="{00000000-0005-0000-0000-000024010000}"/>
    <cellStyle name="60% - Accent3 4 2" xfId="300" xr:uid="{00000000-0005-0000-0000-000025010000}"/>
    <cellStyle name="60% - Accent3 5" xfId="301" xr:uid="{00000000-0005-0000-0000-000026010000}"/>
    <cellStyle name="60% - Accent3 6" xfId="302" xr:uid="{00000000-0005-0000-0000-000027010000}"/>
    <cellStyle name="60% - Accent3 7" xfId="303" xr:uid="{00000000-0005-0000-0000-000028010000}"/>
    <cellStyle name="60% - Accent4 2" xfId="304" xr:uid="{00000000-0005-0000-0000-000029010000}"/>
    <cellStyle name="60% - Accent4 2 2" xfId="305" xr:uid="{00000000-0005-0000-0000-00002A010000}"/>
    <cellStyle name="60% - Accent4 2 3" xfId="306" xr:uid="{00000000-0005-0000-0000-00002B010000}"/>
    <cellStyle name="60% - Accent4 2 4" xfId="307" xr:uid="{00000000-0005-0000-0000-00002C010000}"/>
    <cellStyle name="60% - Accent4 2 5" xfId="308" xr:uid="{00000000-0005-0000-0000-00002D010000}"/>
    <cellStyle name="60% - Accent4 3" xfId="309" xr:uid="{00000000-0005-0000-0000-00002E010000}"/>
    <cellStyle name="60% - Accent4 4" xfId="310" xr:uid="{00000000-0005-0000-0000-00002F010000}"/>
    <cellStyle name="60% - Accent4 4 2" xfId="311" xr:uid="{00000000-0005-0000-0000-000030010000}"/>
    <cellStyle name="60% - Accent4 5" xfId="312" xr:uid="{00000000-0005-0000-0000-000031010000}"/>
    <cellStyle name="60% - Accent4 6" xfId="313" xr:uid="{00000000-0005-0000-0000-000032010000}"/>
    <cellStyle name="60% - Accent4 7" xfId="314" xr:uid="{00000000-0005-0000-0000-000033010000}"/>
    <cellStyle name="60% - Accent5 2" xfId="315" xr:uid="{00000000-0005-0000-0000-000034010000}"/>
    <cellStyle name="60% - Accent5 2 2" xfId="316" xr:uid="{00000000-0005-0000-0000-000035010000}"/>
    <cellStyle name="60% - Accent5 2 3" xfId="317" xr:uid="{00000000-0005-0000-0000-000036010000}"/>
    <cellStyle name="60% - Accent5 2 4" xfId="318" xr:uid="{00000000-0005-0000-0000-000037010000}"/>
    <cellStyle name="60% - Accent5 2 5" xfId="319" xr:uid="{00000000-0005-0000-0000-000038010000}"/>
    <cellStyle name="60% - Accent5 3" xfId="320" xr:uid="{00000000-0005-0000-0000-000039010000}"/>
    <cellStyle name="60% - Accent5 4" xfId="321" xr:uid="{00000000-0005-0000-0000-00003A010000}"/>
    <cellStyle name="60% - Accent5 4 2" xfId="322" xr:uid="{00000000-0005-0000-0000-00003B010000}"/>
    <cellStyle name="60% - Accent5 5" xfId="323" xr:uid="{00000000-0005-0000-0000-00003C010000}"/>
    <cellStyle name="60% - Accent5 6" xfId="324" xr:uid="{00000000-0005-0000-0000-00003D010000}"/>
    <cellStyle name="60% - Accent5 7" xfId="325" xr:uid="{00000000-0005-0000-0000-00003E010000}"/>
    <cellStyle name="60% - Accent6 2" xfId="326" xr:uid="{00000000-0005-0000-0000-00003F010000}"/>
    <cellStyle name="60% - Accent6 2 2" xfId="327" xr:uid="{00000000-0005-0000-0000-000040010000}"/>
    <cellStyle name="60% - Accent6 2 3" xfId="328" xr:uid="{00000000-0005-0000-0000-000041010000}"/>
    <cellStyle name="60% - Accent6 2 4" xfId="329" xr:uid="{00000000-0005-0000-0000-000042010000}"/>
    <cellStyle name="60% - Accent6 2 5" xfId="330" xr:uid="{00000000-0005-0000-0000-000043010000}"/>
    <cellStyle name="60% - Accent6 3" xfId="331" xr:uid="{00000000-0005-0000-0000-000044010000}"/>
    <cellStyle name="60% - Accent6 4" xfId="332" xr:uid="{00000000-0005-0000-0000-000045010000}"/>
    <cellStyle name="60% - Accent6 4 2" xfId="333" xr:uid="{00000000-0005-0000-0000-000046010000}"/>
    <cellStyle name="60% - Accent6 5" xfId="334" xr:uid="{00000000-0005-0000-0000-000047010000}"/>
    <cellStyle name="60% - Accent6 6" xfId="335" xr:uid="{00000000-0005-0000-0000-000048010000}"/>
    <cellStyle name="60% - Accent6 7" xfId="336" xr:uid="{00000000-0005-0000-0000-000049010000}"/>
    <cellStyle name="Accent1 2" xfId="337" xr:uid="{00000000-0005-0000-0000-00004A010000}"/>
    <cellStyle name="Accent1 2 2" xfId="338" xr:uid="{00000000-0005-0000-0000-00004B010000}"/>
    <cellStyle name="Accent1 2 3" xfId="339" xr:uid="{00000000-0005-0000-0000-00004C010000}"/>
    <cellStyle name="Accent1 2 4" xfId="340" xr:uid="{00000000-0005-0000-0000-00004D010000}"/>
    <cellStyle name="Accent1 2 5" xfId="341" xr:uid="{00000000-0005-0000-0000-00004E010000}"/>
    <cellStyle name="Accent1 3" xfId="342" xr:uid="{00000000-0005-0000-0000-00004F010000}"/>
    <cellStyle name="Accent1 4" xfId="343" xr:uid="{00000000-0005-0000-0000-000050010000}"/>
    <cellStyle name="Accent1 4 2" xfId="344" xr:uid="{00000000-0005-0000-0000-000051010000}"/>
    <cellStyle name="Accent1 5" xfId="345" xr:uid="{00000000-0005-0000-0000-000052010000}"/>
    <cellStyle name="Accent1 6" xfId="346" xr:uid="{00000000-0005-0000-0000-000053010000}"/>
    <cellStyle name="Accent1 7" xfId="347" xr:uid="{00000000-0005-0000-0000-000054010000}"/>
    <cellStyle name="Accent2 2" xfId="348" xr:uid="{00000000-0005-0000-0000-000055010000}"/>
    <cellStyle name="Accent2 2 2" xfId="349" xr:uid="{00000000-0005-0000-0000-000056010000}"/>
    <cellStyle name="Accent2 2 3" xfId="350" xr:uid="{00000000-0005-0000-0000-000057010000}"/>
    <cellStyle name="Accent2 2 4" xfId="351" xr:uid="{00000000-0005-0000-0000-000058010000}"/>
    <cellStyle name="Accent2 2 5" xfId="352" xr:uid="{00000000-0005-0000-0000-000059010000}"/>
    <cellStyle name="Accent2 3" xfId="353" xr:uid="{00000000-0005-0000-0000-00005A010000}"/>
    <cellStyle name="Accent2 4" xfId="354" xr:uid="{00000000-0005-0000-0000-00005B010000}"/>
    <cellStyle name="Accent2 4 2" xfId="355" xr:uid="{00000000-0005-0000-0000-00005C010000}"/>
    <cellStyle name="Accent2 5" xfId="356" xr:uid="{00000000-0005-0000-0000-00005D010000}"/>
    <cellStyle name="Accent2 6" xfId="357" xr:uid="{00000000-0005-0000-0000-00005E010000}"/>
    <cellStyle name="Accent2 7" xfId="358" xr:uid="{00000000-0005-0000-0000-00005F010000}"/>
    <cellStyle name="Accent3 2" xfId="359" xr:uid="{00000000-0005-0000-0000-000060010000}"/>
    <cellStyle name="Accent3 2 2" xfId="360" xr:uid="{00000000-0005-0000-0000-000061010000}"/>
    <cellStyle name="Accent3 2 3" xfId="361" xr:uid="{00000000-0005-0000-0000-000062010000}"/>
    <cellStyle name="Accent3 2 4" xfId="362" xr:uid="{00000000-0005-0000-0000-000063010000}"/>
    <cellStyle name="Accent3 2 5" xfId="363" xr:uid="{00000000-0005-0000-0000-000064010000}"/>
    <cellStyle name="Accent3 3" xfId="364" xr:uid="{00000000-0005-0000-0000-000065010000}"/>
    <cellStyle name="Accent3 4" xfId="365" xr:uid="{00000000-0005-0000-0000-000066010000}"/>
    <cellStyle name="Accent3 4 2" xfId="366" xr:uid="{00000000-0005-0000-0000-000067010000}"/>
    <cellStyle name="Accent3 5" xfId="367" xr:uid="{00000000-0005-0000-0000-000068010000}"/>
    <cellStyle name="Accent3 6" xfId="368" xr:uid="{00000000-0005-0000-0000-000069010000}"/>
    <cellStyle name="Accent3 7" xfId="369" xr:uid="{00000000-0005-0000-0000-00006A010000}"/>
    <cellStyle name="Accent4 2" xfId="370" xr:uid="{00000000-0005-0000-0000-00006B010000}"/>
    <cellStyle name="Accent4 2 2" xfId="371" xr:uid="{00000000-0005-0000-0000-00006C010000}"/>
    <cellStyle name="Accent4 2 3" xfId="372" xr:uid="{00000000-0005-0000-0000-00006D010000}"/>
    <cellStyle name="Accent4 2 4" xfId="373" xr:uid="{00000000-0005-0000-0000-00006E010000}"/>
    <cellStyle name="Accent4 2 5" xfId="374" xr:uid="{00000000-0005-0000-0000-00006F010000}"/>
    <cellStyle name="Accent4 3" xfId="375" xr:uid="{00000000-0005-0000-0000-000070010000}"/>
    <cellStyle name="Accent4 4" xfId="376" xr:uid="{00000000-0005-0000-0000-000071010000}"/>
    <cellStyle name="Accent4 4 2" xfId="377" xr:uid="{00000000-0005-0000-0000-000072010000}"/>
    <cellStyle name="Accent4 5" xfId="378" xr:uid="{00000000-0005-0000-0000-000073010000}"/>
    <cellStyle name="Accent4 6" xfId="379" xr:uid="{00000000-0005-0000-0000-000074010000}"/>
    <cellStyle name="Accent4 7" xfId="380" xr:uid="{00000000-0005-0000-0000-000075010000}"/>
    <cellStyle name="Accent5 2" xfId="381" xr:uid="{00000000-0005-0000-0000-000076010000}"/>
    <cellStyle name="Accent5 2 2" xfId="382" xr:uid="{00000000-0005-0000-0000-000077010000}"/>
    <cellStyle name="Accent5 2 3" xfId="383" xr:uid="{00000000-0005-0000-0000-000078010000}"/>
    <cellStyle name="Accent5 2 4" xfId="384" xr:uid="{00000000-0005-0000-0000-000079010000}"/>
    <cellStyle name="Accent5 2 5" xfId="385" xr:uid="{00000000-0005-0000-0000-00007A010000}"/>
    <cellStyle name="Accent5 3" xfId="386" xr:uid="{00000000-0005-0000-0000-00007B010000}"/>
    <cellStyle name="Accent5 4" xfId="387" xr:uid="{00000000-0005-0000-0000-00007C010000}"/>
    <cellStyle name="Accent5 4 2" xfId="388" xr:uid="{00000000-0005-0000-0000-00007D010000}"/>
    <cellStyle name="Accent5 5" xfId="389" xr:uid="{00000000-0005-0000-0000-00007E010000}"/>
    <cellStyle name="Accent5 6" xfId="390" xr:uid="{00000000-0005-0000-0000-00007F010000}"/>
    <cellStyle name="Accent5 7" xfId="391" xr:uid="{00000000-0005-0000-0000-000080010000}"/>
    <cellStyle name="Accent6 2" xfId="392" xr:uid="{00000000-0005-0000-0000-000081010000}"/>
    <cellStyle name="Accent6 2 2" xfId="393" xr:uid="{00000000-0005-0000-0000-000082010000}"/>
    <cellStyle name="Accent6 2 3" xfId="394" xr:uid="{00000000-0005-0000-0000-000083010000}"/>
    <cellStyle name="Accent6 2 4" xfId="395" xr:uid="{00000000-0005-0000-0000-000084010000}"/>
    <cellStyle name="Accent6 2 5" xfId="396" xr:uid="{00000000-0005-0000-0000-000085010000}"/>
    <cellStyle name="Accent6 3" xfId="397" xr:uid="{00000000-0005-0000-0000-000086010000}"/>
    <cellStyle name="Accent6 4" xfId="398" xr:uid="{00000000-0005-0000-0000-000087010000}"/>
    <cellStyle name="Accent6 4 2" xfId="399" xr:uid="{00000000-0005-0000-0000-000088010000}"/>
    <cellStyle name="Accent6 5" xfId="400" xr:uid="{00000000-0005-0000-0000-000089010000}"/>
    <cellStyle name="Accent6 6" xfId="401" xr:uid="{00000000-0005-0000-0000-00008A010000}"/>
    <cellStyle name="Accent6 7" xfId="402" xr:uid="{00000000-0005-0000-0000-00008B010000}"/>
    <cellStyle name="Bad 2" xfId="403" xr:uid="{00000000-0005-0000-0000-00008C010000}"/>
    <cellStyle name="Bad 2 2" xfId="404" xr:uid="{00000000-0005-0000-0000-00008D010000}"/>
    <cellStyle name="Bad 2 3" xfId="405" xr:uid="{00000000-0005-0000-0000-00008E010000}"/>
    <cellStyle name="Bad 2 4" xfId="406" xr:uid="{00000000-0005-0000-0000-00008F010000}"/>
    <cellStyle name="Bad 2 5" xfId="407" xr:uid="{00000000-0005-0000-0000-000090010000}"/>
    <cellStyle name="Bad 3" xfId="408" xr:uid="{00000000-0005-0000-0000-000091010000}"/>
    <cellStyle name="Bad 4" xfId="409" xr:uid="{00000000-0005-0000-0000-000092010000}"/>
    <cellStyle name="Bad 4 2" xfId="410" xr:uid="{00000000-0005-0000-0000-000093010000}"/>
    <cellStyle name="Bad 5" xfId="411" xr:uid="{00000000-0005-0000-0000-000094010000}"/>
    <cellStyle name="Bad 6" xfId="412" xr:uid="{00000000-0005-0000-0000-000095010000}"/>
    <cellStyle name="Bad 7" xfId="413" xr:uid="{00000000-0005-0000-0000-000096010000}"/>
    <cellStyle name="Calculation 2" xfId="414" xr:uid="{00000000-0005-0000-0000-000097010000}"/>
    <cellStyle name="Calculation 2 2" xfId="415" xr:uid="{00000000-0005-0000-0000-000098010000}"/>
    <cellStyle name="Calculation 2 3" xfId="416" xr:uid="{00000000-0005-0000-0000-000099010000}"/>
    <cellStyle name="Calculation 2 4" xfId="417" xr:uid="{00000000-0005-0000-0000-00009A010000}"/>
    <cellStyle name="Calculation 2 5" xfId="418" xr:uid="{00000000-0005-0000-0000-00009B010000}"/>
    <cellStyle name="Calculation 2_anakia II etapi.xls sm. defeqturi" xfId="419" xr:uid="{00000000-0005-0000-0000-00009C010000}"/>
    <cellStyle name="Calculation 3" xfId="420" xr:uid="{00000000-0005-0000-0000-00009D010000}"/>
    <cellStyle name="Calculation 4" xfId="421" xr:uid="{00000000-0005-0000-0000-00009E010000}"/>
    <cellStyle name="Calculation 4 2" xfId="422" xr:uid="{00000000-0005-0000-0000-00009F010000}"/>
    <cellStyle name="Calculation 4_anakia II etapi.xls sm. defeqturi" xfId="423" xr:uid="{00000000-0005-0000-0000-0000A0010000}"/>
    <cellStyle name="Calculation 5" xfId="424" xr:uid="{00000000-0005-0000-0000-0000A1010000}"/>
    <cellStyle name="Calculation 6" xfId="425" xr:uid="{00000000-0005-0000-0000-0000A2010000}"/>
    <cellStyle name="Calculation 7" xfId="426" xr:uid="{00000000-0005-0000-0000-0000A3010000}"/>
    <cellStyle name="Check Cell 2" xfId="427" xr:uid="{00000000-0005-0000-0000-0000A4010000}"/>
    <cellStyle name="Check Cell 2 2" xfId="428" xr:uid="{00000000-0005-0000-0000-0000A5010000}"/>
    <cellStyle name="Check Cell 2 3" xfId="429" xr:uid="{00000000-0005-0000-0000-0000A6010000}"/>
    <cellStyle name="Check Cell 2 4" xfId="430" xr:uid="{00000000-0005-0000-0000-0000A7010000}"/>
    <cellStyle name="Check Cell 2 5" xfId="431" xr:uid="{00000000-0005-0000-0000-0000A8010000}"/>
    <cellStyle name="Check Cell 2_anakia II etapi.xls sm. defeqturi" xfId="432" xr:uid="{00000000-0005-0000-0000-0000A9010000}"/>
    <cellStyle name="Check Cell 3" xfId="433" xr:uid="{00000000-0005-0000-0000-0000AA010000}"/>
    <cellStyle name="Check Cell 4" xfId="434" xr:uid="{00000000-0005-0000-0000-0000AB010000}"/>
    <cellStyle name="Check Cell 4 2" xfId="435" xr:uid="{00000000-0005-0000-0000-0000AC010000}"/>
    <cellStyle name="Check Cell 4_anakia II etapi.xls sm. defeqturi" xfId="436" xr:uid="{00000000-0005-0000-0000-0000AD010000}"/>
    <cellStyle name="Check Cell 5" xfId="437" xr:uid="{00000000-0005-0000-0000-0000AE010000}"/>
    <cellStyle name="Check Cell 6" xfId="438" xr:uid="{00000000-0005-0000-0000-0000AF010000}"/>
    <cellStyle name="Check Cell 7" xfId="439" xr:uid="{00000000-0005-0000-0000-0000B0010000}"/>
    <cellStyle name="Comma 10" xfId="440" xr:uid="{00000000-0005-0000-0000-0000B1010000}"/>
    <cellStyle name="Comma 10 2" xfId="441" xr:uid="{00000000-0005-0000-0000-0000B2010000}"/>
    <cellStyle name="Comma 11" xfId="442" xr:uid="{00000000-0005-0000-0000-0000B3010000}"/>
    <cellStyle name="Comma 12" xfId="443" xr:uid="{00000000-0005-0000-0000-0000B4010000}"/>
    <cellStyle name="Comma 12 2" xfId="444" xr:uid="{00000000-0005-0000-0000-0000B5010000}"/>
    <cellStyle name="Comma 12 3" xfId="445" xr:uid="{00000000-0005-0000-0000-0000B6010000}"/>
    <cellStyle name="Comma 12 4" xfId="446" xr:uid="{00000000-0005-0000-0000-0000B7010000}"/>
    <cellStyle name="Comma 12 5" xfId="447" xr:uid="{00000000-0005-0000-0000-0000B8010000}"/>
    <cellStyle name="Comma 12 6" xfId="448" xr:uid="{00000000-0005-0000-0000-0000B9010000}"/>
    <cellStyle name="Comma 12 7" xfId="449" xr:uid="{00000000-0005-0000-0000-0000BA010000}"/>
    <cellStyle name="Comma 12 8" xfId="450" xr:uid="{00000000-0005-0000-0000-0000BB010000}"/>
    <cellStyle name="Comma 13" xfId="451" xr:uid="{00000000-0005-0000-0000-0000BC010000}"/>
    <cellStyle name="Comma 14" xfId="452" xr:uid="{00000000-0005-0000-0000-0000BD010000}"/>
    <cellStyle name="Comma 15" xfId="453" xr:uid="{00000000-0005-0000-0000-0000BE010000}"/>
    <cellStyle name="Comma 15 2" xfId="454" xr:uid="{00000000-0005-0000-0000-0000BF010000}"/>
    <cellStyle name="Comma 16" xfId="455" xr:uid="{00000000-0005-0000-0000-0000C0010000}"/>
    <cellStyle name="Comma 17" xfId="456" xr:uid="{00000000-0005-0000-0000-0000C1010000}"/>
    <cellStyle name="Comma 17 2" xfId="808" xr:uid="{00000000-0005-0000-0000-0000C2010000}"/>
    <cellStyle name="Comma 18" xfId="788" xr:uid="{00000000-0005-0000-0000-0000C3010000}"/>
    <cellStyle name="Comma 2" xfId="457" xr:uid="{00000000-0005-0000-0000-0000C4010000}"/>
    <cellStyle name="Comma 2 2" xfId="458" xr:uid="{00000000-0005-0000-0000-0000C5010000}"/>
    <cellStyle name="Comma 2 2 2" xfId="459" xr:uid="{00000000-0005-0000-0000-0000C6010000}"/>
    <cellStyle name="Comma 2 2 3" xfId="460" xr:uid="{00000000-0005-0000-0000-0000C7010000}"/>
    <cellStyle name="Comma 2 3" xfId="461" xr:uid="{00000000-0005-0000-0000-0000C8010000}"/>
    <cellStyle name="Comma 3" xfId="462" xr:uid="{00000000-0005-0000-0000-0000C9010000}"/>
    <cellStyle name="Comma 4" xfId="463" xr:uid="{00000000-0005-0000-0000-0000CA010000}"/>
    <cellStyle name="Comma 5" xfId="464" xr:uid="{00000000-0005-0000-0000-0000CB010000}"/>
    <cellStyle name="Comma 6" xfId="465" xr:uid="{00000000-0005-0000-0000-0000CC010000}"/>
    <cellStyle name="Comma 7" xfId="466" xr:uid="{00000000-0005-0000-0000-0000CD010000}"/>
    <cellStyle name="Comma 8" xfId="467" xr:uid="{00000000-0005-0000-0000-0000CE010000}"/>
    <cellStyle name="Comma 9" xfId="468" xr:uid="{00000000-0005-0000-0000-0000CF010000}"/>
    <cellStyle name="Explanatory Text 2" xfId="469" xr:uid="{00000000-0005-0000-0000-0000D0010000}"/>
    <cellStyle name="Explanatory Text 2 2" xfId="470" xr:uid="{00000000-0005-0000-0000-0000D1010000}"/>
    <cellStyle name="Explanatory Text 2 3" xfId="471" xr:uid="{00000000-0005-0000-0000-0000D2010000}"/>
    <cellStyle name="Explanatory Text 2 4" xfId="472" xr:uid="{00000000-0005-0000-0000-0000D3010000}"/>
    <cellStyle name="Explanatory Text 2 5" xfId="473" xr:uid="{00000000-0005-0000-0000-0000D4010000}"/>
    <cellStyle name="Explanatory Text 3" xfId="474" xr:uid="{00000000-0005-0000-0000-0000D5010000}"/>
    <cellStyle name="Explanatory Text 4" xfId="475" xr:uid="{00000000-0005-0000-0000-0000D6010000}"/>
    <cellStyle name="Explanatory Text 4 2" xfId="476" xr:uid="{00000000-0005-0000-0000-0000D7010000}"/>
    <cellStyle name="Explanatory Text 5" xfId="477" xr:uid="{00000000-0005-0000-0000-0000D8010000}"/>
    <cellStyle name="Explanatory Text 6" xfId="478" xr:uid="{00000000-0005-0000-0000-0000D9010000}"/>
    <cellStyle name="Explanatory Text 7" xfId="479" xr:uid="{00000000-0005-0000-0000-0000DA010000}"/>
    <cellStyle name="Good 2" xfId="480" xr:uid="{00000000-0005-0000-0000-0000DB010000}"/>
    <cellStyle name="Good 2 2" xfId="481" xr:uid="{00000000-0005-0000-0000-0000DC010000}"/>
    <cellStyle name="Good 2 3" xfId="482" xr:uid="{00000000-0005-0000-0000-0000DD010000}"/>
    <cellStyle name="Good 2 4" xfId="483" xr:uid="{00000000-0005-0000-0000-0000DE010000}"/>
    <cellStyle name="Good 2 5" xfId="484" xr:uid="{00000000-0005-0000-0000-0000DF010000}"/>
    <cellStyle name="Good 3" xfId="485" xr:uid="{00000000-0005-0000-0000-0000E0010000}"/>
    <cellStyle name="Good 4" xfId="486" xr:uid="{00000000-0005-0000-0000-0000E1010000}"/>
    <cellStyle name="Good 4 2" xfId="487" xr:uid="{00000000-0005-0000-0000-0000E2010000}"/>
    <cellStyle name="Good 5" xfId="488" xr:uid="{00000000-0005-0000-0000-0000E3010000}"/>
    <cellStyle name="Good 6" xfId="489" xr:uid="{00000000-0005-0000-0000-0000E4010000}"/>
    <cellStyle name="Good 7" xfId="490" xr:uid="{00000000-0005-0000-0000-0000E5010000}"/>
    <cellStyle name="Heading 1 2" xfId="491" xr:uid="{00000000-0005-0000-0000-0000E6010000}"/>
    <cellStyle name="Heading 1 2 2" xfId="492" xr:uid="{00000000-0005-0000-0000-0000E7010000}"/>
    <cellStyle name="Heading 1 2 3" xfId="493" xr:uid="{00000000-0005-0000-0000-0000E8010000}"/>
    <cellStyle name="Heading 1 2 4" xfId="494" xr:uid="{00000000-0005-0000-0000-0000E9010000}"/>
    <cellStyle name="Heading 1 2 5" xfId="495" xr:uid="{00000000-0005-0000-0000-0000EA010000}"/>
    <cellStyle name="Heading 1 2_anakia II etapi.xls sm. defeqturi" xfId="496" xr:uid="{00000000-0005-0000-0000-0000EB010000}"/>
    <cellStyle name="Heading 1 3" xfId="497" xr:uid="{00000000-0005-0000-0000-0000EC010000}"/>
    <cellStyle name="Heading 1 4" xfId="498" xr:uid="{00000000-0005-0000-0000-0000ED010000}"/>
    <cellStyle name="Heading 1 4 2" xfId="499" xr:uid="{00000000-0005-0000-0000-0000EE010000}"/>
    <cellStyle name="Heading 1 4_anakia II etapi.xls sm. defeqturi" xfId="500" xr:uid="{00000000-0005-0000-0000-0000EF010000}"/>
    <cellStyle name="Heading 1 5" xfId="501" xr:uid="{00000000-0005-0000-0000-0000F0010000}"/>
    <cellStyle name="Heading 1 6" xfId="502" xr:uid="{00000000-0005-0000-0000-0000F1010000}"/>
    <cellStyle name="Heading 1 7" xfId="503" xr:uid="{00000000-0005-0000-0000-0000F2010000}"/>
    <cellStyle name="Heading 2 2" xfId="504" xr:uid="{00000000-0005-0000-0000-0000F3010000}"/>
    <cellStyle name="Heading 2 2 2" xfId="505" xr:uid="{00000000-0005-0000-0000-0000F4010000}"/>
    <cellStyle name="Heading 2 2 3" xfId="506" xr:uid="{00000000-0005-0000-0000-0000F5010000}"/>
    <cellStyle name="Heading 2 2 4" xfId="507" xr:uid="{00000000-0005-0000-0000-0000F6010000}"/>
    <cellStyle name="Heading 2 2 5" xfId="508" xr:uid="{00000000-0005-0000-0000-0000F7010000}"/>
    <cellStyle name="Heading 2 2_anakia II etapi.xls sm. defeqturi" xfId="509" xr:uid="{00000000-0005-0000-0000-0000F8010000}"/>
    <cellStyle name="Heading 2 3" xfId="510" xr:uid="{00000000-0005-0000-0000-0000F9010000}"/>
    <cellStyle name="Heading 2 4" xfId="511" xr:uid="{00000000-0005-0000-0000-0000FA010000}"/>
    <cellStyle name="Heading 2 4 2" xfId="512" xr:uid="{00000000-0005-0000-0000-0000FB010000}"/>
    <cellStyle name="Heading 2 4_anakia II etapi.xls sm. defeqturi" xfId="513" xr:uid="{00000000-0005-0000-0000-0000FC010000}"/>
    <cellStyle name="Heading 2 5" xfId="514" xr:uid="{00000000-0005-0000-0000-0000FD010000}"/>
    <cellStyle name="Heading 2 6" xfId="515" xr:uid="{00000000-0005-0000-0000-0000FE010000}"/>
    <cellStyle name="Heading 2 7" xfId="516" xr:uid="{00000000-0005-0000-0000-0000FF010000}"/>
    <cellStyle name="Heading 3 2" xfId="517" xr:uid="{00000000-0005-0000-0000-000000020000}"/>
    <cellStyle name="Heading 3 2 2" xfId="518" xr:uid="{00000000-0005-0000-0000-000001020000}"/>
    <cellStyle name="Heading 3 2 3" xfId="519" xr:uid="{00000000-0005-0000-0000-000002020000}"/>
    <cellStyle name="Heading 3 2 4" xfId="520" xr:uid="{00000000-0005-0000-0000-000003020000}"/>
    <cellStyle name="Heading 3 2 5" xfId="521" xr:uid="{00000000-0005-0000-0000-000004020000}"/>
    <cellStyle name="Heading 3 2_anakia II etapi.xls sm. defeqturi" xfId="522" xr:uid="{00000000-0005-0000-0000-000005020000}"/>
    <cellStyle name="Heading 3 3" xfId="523" xr:uid="{00000000-0005-0000-0000-000006020000}"/>
    <cellStyle name="Heading 3 4" xfId="524" xr:uid="{00000000-0005-0000-0000-000007020000}"/>
    <cellStyle name="Heading 3 4 2" xfId="525" xr:uid="{00000000-0005-0000-0000-000008020000}"/>
    <cellStyle name="Heading 3 4_anakia II etapi.xls sm. defeqturi" xfId="526" xr:uid="{00000000-0005-0000-0000-000009020000}"/>
    <cellStyle name="Heading 3 5" xfId="527" xr:uid="{00000000-0005-0000-0000-00000A020000}"/>
    <cellStyle name="Heading 3 6" xfId="528" xr:uid="{00000000-0005-0000-0000-00000B020000}"/>
    <cellStyle name="Heading 3 7" xfId="529" xr:uid="{00000000-0005-0000-0000-00000C020000}"/>
    <cellStyle name="Heading 4 2" xfId="530" xr:uid="{00000000-0005-0000-0000-00000D020000}"/>
    <cellStyle name="Heading 4 2 2" xfId="531" xr:uid="{00000000-0005-0000-0000-00000E020000}"/>
    <cellStyle name="Heading 4 2 3" xfId="532" xr:uid="{00000000-0005-0000-0000-00000F020000}"/>
    <cellStyle name="Heading 4 2 4" xfId="533" xr:uid="{00000000-0005-0000-0000-000010020000}"/>
    <cellStyle name="Heading 4 2 5" xfId="534" xr:uid="{00000000-0005-0000-0000-000011020000}"/>
    <cellStyle name="Heading 4 3" xfId="535" xr:uid="{00000000-0005-0000-0000-000012020000}"/>
    <cellStyle name="Heading 4 4" xfId="536" xr:uid="{00000000-0005-0000-0000-000013020000}"/>
    <cellStyle name="Heading 4 4 2" xfId="537" xr:uid="{00000000-0005-0000-0000-000014020000}"/>
    <cellStyle name="Heading 4 5" xfId="538" xr:uid="{00000000-0005-0000-0000-000015020000}"/>
    <cellStyle name="Heading 4 6" xfId="539" xr:uid="{00000000-0005-0000-0000-000016020000}"/>
    <cellStyle name="Heading 4 7" xfId="540" xr:uid="{00000000-0005-0000-0000-000017020000}"/>
    <cellStyle name="Input 2" xfId="541" xr:uid="{00000000-0005-0000-0000-000018020000}"/>
    <cellStyle name="Input 2 2" xfId="542" xr:uid="{00000000-0005-0000-0000-000019020000}"/>
    <cellStyle name="Input 2 3" xfId="543" xr:uid="{00000000-0005-0000-0000-00001A020000}"/>
    <cellStyle name="Input 2 4" xfId="544" xr:uid="{00000000-0005-0000-0000-00001B020000}"/>
    <cellStyle name="Input 2 5" xfId="545" xr:uid="{00000000-0005-0000-0000-00001C020000}"/>
    <cellStyle name="Input 2_anakia II etapi.xls sm. defeqturi" xfId="546" xr:uid="{00000000-0005-0000-0000-00001D020000}"/>
    <cellStyle name="Input 3" xfId="547" xr:uid="{00000000-0005-0000-0000-00001E020000}"/>
    <cellStyle name="Input 4" xfId="548" xr:uid="{00000000-0005-0000-0000-00001F020000}"/>
    <cellStyle name="Input 4 2" xfId="549" xr:uid="{00000000-0005-0000-0000-000020020000}"/>
    <cellStyle name="Input 4_anakia II etapi.xls sm. defeqturi" xfId="550" xr:uid="{00000000-0005-0000-0000-000021020000}"/>
    <cellStyle name="Input 5" xfId="551" xr:uid="{00000000-0005-0000-0000-000022020000}"/>
    <cellStyle name="Input 6" xfId="552" xr:uid="{00000000-0005-0000-0000-000023020000}"/>
    <cellStyle name="Input 7" xfId="553" xr:uid="{00000000-0005-0000-0000-000024020000}"/>
    <cellStyle name="Linked Cell 2" xfId="554" xr:uid="{00000000-0005-0000-0000-000025020000}"/>
    <cellStyle name="Linked Cell 2 2" xfId="555" xr:uid="{00000000-0005-0000-0000-000026020000}"/>
    <cellStyle name="Linked Cell 2 3" xfId="556" xr:uid="{00000000-0005-0000-0000-000027020000}"/>
    <cellStyle name="Linked Cell 2 4" xfId="557" xr:uid="{00000000-0005-0000-0000-000028020000}"/>
    <cellStyle name="Linked Cell 2 5" xfId="558" xr:uid="{00000000-0005-0000-0000-000029020000}"/>
    <cellStyle name="Linked Cell 2_anakia II etapi.xls sm. defeqturi" xfId="559" xr:uid="{00000000-0005-0000-0000-00002A020000}"/>
    <cellStyle name="Linked Cell 3" xfId="560" xr:uid="{00000000-0005-0000-0000-00002B020000}"/>
    <cellStyle name="Linked Cell 4" xfId="561" xr:uid="{00000000-0005-0000-0000-00002C020000}"/>
    <cellStyle name="Linked Cell 4 2" xfId="562" xr:uid="{00000000-0005-0000-0000-00002D020000}"/>
    <cellStyle name="Linked Cell 4_anakia II etapi.xls sm. defeqturi" xfId="563" xr:uid="{00000000-0005-0000-0000-00002E020000}"/>
    <cellStyle name="Linked Cell 5" xfId="564" xr:uid="{00000000-0005-0000-0000-00002F020000}"/>
    <cellStyle name="Linked Cell 6" xfId="565" xr:uid="{00000000-0005-0000-0000-000030020000}"/>
    <cellStyle name="Linked Cell 7" xfId="566" xr:uid="{00000000-0005-0000-0000-000031020000}"/>
    <cellStyle name="Neutral 2" xfId="567" xr:uid="{00000000-0005-0000-0000-000032020000}"/>
    <cellStyle name="Neutral 2 2" xfId="568" xr:uid="{00000000-0005-0000-0000-000033020000}"/>
    <cellStyle name="Neutral 2 3" xfId="569" xr:uid="{00000000-0005-0000-0000-000034020000}"/>
    <cellStyle name="Neutral 2 4" xfId="570" xr:uid="{00000000-0005-0000-0000-000035020000}"/>
    <cellStyle name="Neutral 2 5" xfId="571" xr:uid="{00000000-0005-0000-0000-000036020000}"/>
    <cellStyle name="Neutral 3" xfId="572" xr:uid="{00000000-0005-0000-0000-000037020000}"/>
    <cellStyle name="Neutral 4" xfId="573" xr:uid="{00000000-0005-0000-0000-000038020000}"/>
    <cellStyle name="Neutral 4 2" xfId="574" xr:uid="{00000000-0005-0000-0000-000039020000}"/>
    <cellStyle name="Neutral 5" xfId="575" xr:uid="{00000000-0005-0000-0000-00003A020000}"/>
    <cellStyle name="Neutral 6" xfId="576" xr:uid="{00000000-0005-0000-0000-00003B020000}"/>
    <cellStyle name="Neutral 7" xfId="577" xr:uid="{00000000-0005-0000-0000-00003C020000}"/>
    <cellStyle name="Normal" xfId="0" builtinId="0"/>
    <cellStyle name="Normal 10" xfId="2" xr:uid="{00000000-0005-0000-0000-00003D020000}"/>
    <cellStyle name="Normal 10 2" xfId="578" xr:uid="{00000000-0005-0000-0000-00003E020000}"/>
    <cellStyle name="Normal 11" xfId="579" xr:uid="{00000000-0005-0000-0000-00003F020000}"/>
    <cellStyle name="Normal 11 2" xfId="580" xr:uid="{00000000-0005-0000-0000-000040020000}"/>
    <cellStyle name="Normal 11 2 2" xfId="581" xr:uid="{00000000-0005-0000-0000-000041020000}"/>
    <cellStyle name="Normal 11 3" xfId="582" xr:uid="{00000000-0005-0000-0000-000042020000}"/>
    <cellStyle name="Normal 11_GAZI-2010" xfId="583" xr:uid="{00000000-0005-0000-0000-000043020000}"/>
    <cellStyle name="Normal 12" xfId="584" xr:uid="{00000000-0005-0000-0000-000044020000}"/>
    <cellStyle name="Normal 12 2" xfId="585" xr:uid="{00000000-0005-0000-0000-000045020000}"/>
    <cellStyle name="Normal 12_gazis gare qseli" xfId="586" xr:uid="{00000000-0005-0000-0000-000046020000}"/>
    <cellStyle name="Normal 13" xfId="587" xr:uid="{00000000-0005-0000-0000-000047020000}"/>
    <cellStyle name="Normal 13 2" xfId="588" xr:uid="{00000000-0005-0000-0000-000048020000}"/>
    <cellStyle name="Normal 13 3" xfId="589" xr:uid="{00000000-0005-0000-0000-000049020000}"/>
    <cellStyle name="Normal 13 3 2" xfId="590" xr:uid="{00000000-0005-0000-0000-00004A020000}"/>
    <cellStyle name="Normal 13 3 3" xfId="591" xr:uid="{00000000-0005-0000-0000-00004B020000}"/>
    <cellStyle name="Normal 13 4" xfId="592" xr:uid="{00000000-0005-0000-0000-00004C020000}"/>
    <cellStyle name="Normal 13 5" xfId="593" xr:uid="{00000000-0005-0000-0000-00004D020000}"/>
    <cellStyle name="Normal 13 5 2" xfId="807" xr:uid="{00000000-0005-0000-0000-00004E020000}"/>
    <cellStyle name="Normal 13 5 3" xfId="819" xr:uid="{00000000-0005-0000-0000-00004F020000}"/>
    <cellStyle name="Normal 13 5 3 2" xfId="822" xr:uid="{00000000-0005-0000-0000-000050020000}"/>
    <cellStyle name="Normal 13 6" xfId="809" xr:uid="{00000000-0005-0000-0000-000051020000}"/>
    <cellStyle name="Normal 13_# 6-1 27.01.12 - копия (1)" xfId="810" xr:uid="{00000000-0005-0000-0000-000052020000}"/>
    <cellStyle name="Normal 14" xfId="594" xr:uid="{00000000-0005-0000-0000-000053020000}"/>
    <cellStyle name="Normal 14 2" xfId="595" xr:uid="{00000000-0005-0000-0000-000054020000}"/>
    <cellStyle name="Normal 14 3" xfId="596" xr:uid="{00000000-0005-0000-0000-000055020000}"/>
    <cellStyle name="Normal 14 3 2" xfId="597" xr:uid="{00000000-0005-0000-0000-000056020000}"/>
    <cellStyle name="Normal 14 4" xfId="598" xr:uid="{00000000-0005-0000-0000-000057020000}"/>
    <cellStyle name="Normal 14 5" xfId="599" xr:uid="{00000000-0005-0000-0000-000058020000}"/>
    <cellStyle name="Normal 14 6" xfId="811" xr:uid="{00000000-0005-0000-0000-000059020000}"/>
    <cellStyle name="Normal 14_anakia II etapi.xls sm. defeqturi" xfId="600" xr:uid="{00000000-0005-0000-0000-00005A020000}"/>
    <cellStyle name="Normal 15" xfId="601" xr:uid="{00000000-0005-0000-0000-00005B020000}"/>
    <cellStyle name="Normal 16" xfId="602" xr:uid="{00000000-0005-0000-0000-00005C020000}"/>
    <cellStyle name="Normal 16 2" xfId="603" xr:uid="{00000000-0005-0000-0000-00005D020000}"/>
    <cellStyle name="Normal 16 3" xfId="604" xr:uid="{00000000-0005-0000-0000-00005E020000}"/>
    <cellStyle name="Normal 16 4" xfId="812" xr:uid="{00000000-0005-0000-0000-00005F020000}"/>
    <cellStyle name="Normal 16_# 6-1 27.01.12 - копия (1)" xfId="813" xr:uid="{00000000-0005-0000-0000-000060020000}"/>
    <cellStyle name="Normal 17" xfId="605" xr:uid="{00000000-0005-0000-0000-000061020000}"/>
    <cellStyle name="Normal 18" xfId="606" xr:uid="{00000000-0005-0000-0000-000062020000}"/>
    <cellStyle name="Normal 19" xfId="607" xr:uid="{00000000-0005-0000-0000-000063020000}"/>
    <cellStyle name="Normal 2" xfId="608" xr:uid="{00000000-0005-0000-0000-000064020000}"/>
    <cellStyle name="Normal 2 10" xfId="609" xr:uid="{00000000-0005-0000-0000-000065020000}"/>
    <cellStyle name="Normal 2 2" xfId="610" xr:uid="{00000000-0005-0000-0000-000066020000}"/>
    <cellStyle name="Normal 2 2 2" xfId="611" xr:uid="{00000000-0005-0000-0000-000067020000}"/>
    <cellStyle name="Normal 2 2 3" xfId="612" xr:uid="{00000000-0005-0000-0000-000068020000}"/>
    <cellStyle name="Normal 2 2 4" xfId="613" xr:uid="{00000000-0005-0000-0000-000069020000}"/>
    <cellStyle name="Normal 2 2 5" xfId="614" xr:uid="{00000000-0005-0000-0000-00006A020000}"/>
    <cellStyle name="Normal 2 2 6" xfId="615" xr:uid="{00000000-0005-0000-0000-00006B020000}"/>
    <cellStyle name="Normal 2 2 7" xfId="616" xr:uid="{00000000-0005-0000-0000-00006C020000}"/>
    <cellStyle name="Normal 2 2_2D4CD000" xfId="617" xr:uid="{00000000-0005-0000-0000-00006D020000}"/>
    <cellStyle name="Normal 2 3" xfId="618" xr:uid="{00000000-0005-0000-0000-00006E020000}"/>
    <cellStyle name="Normal 2 4" xfId="619" xr:uid="{00000000-0005-0000-0000-00006F020000}"/>
    <cellStyle name="Normal 2 5" xfId="620" xr:uid="{00000000-0005-0000-0000-000070020000}"/>
    <cellStyle name="Normal 2 6" xfId="621" xr:uid="{00000000-0005-0000-0000-000071020000}"/>
    <cellStyle name="Normal 2 7" xfId="622" xr:uid="{00000000-0005-0000-0000-000072020000}"/>
    <cellStyle name="Normal 2 7 2" xfId="623" xr:uid="{00000000-0005-0000-0000-000073020000}"/>
    <cellStyle name="Normal 2 7 3" xfId="624" xr:uid="{00000000-0005-0000-0000-000074020000}"/>
    <cellStyle name="Normal 2 7_anakia II etapi.xls sm. defeqturi" xfId="625" xr:uid="{00000000-0005-0000-0000-000075020000}"/>
    <cellStyle name="Normal 2 8" xfId="626" xr:uid="{00000000-0005-0000-0000-000076020000}"/>
    <cellStyle name="Normal 2 9" xfId="627" xr:uid="{00000000-0005-0000-0000-000077020000}"/>
    <cellStyle name="Normal 2_anakia II etapi.xls sm. defeqturi" xfId="628" xr:uid="{00000000-0005-0000-0000-000078020000}"/>
    <cellStyle name="Normal 20" xfId="629" xr:uid="{00000000-0005-0000-0000-000079020000}"/>
    <cellStyle name="Normal 21" xfId="630" xr:uid="{00000000-0005-0000-0000-00007A020000}"/>
    <cellStyle name="Normal 22" xfId="631" xr:uid="{00000000-0005-0000-0000-00007B020000}"/>
    <cellStyle name="Normal 23" xfId="632" xr:uid="{00000000-0005-0000-0000-00007C020000}"/>
    <cellStyle name="Normal 24" xfId="633" xr:uid="{00000000-0005-0000-0000-00007D020000}"/>
    <cellStyle name="Normal 25" xfId="634" xr:uid="{00000000-0005-0000-0000-00007E020000}"/>
    <cellStyle name="Normal 26" xfId="635" xr:uid="{00000000-0005-0000-0000-00007F020000}"/>
    <cellStyle name="Normal 27" xfId="636" xr:uid="{00000000-0005-0000-0000-000080020000}"/>
    <cellStyle name="Normal 28" xfId="637" xr:uid="{00000000-0005-0000-0000-000081020000}"/>
    <cellStyle name="Normal 29" xfId="638" xr:uid="{00000000-0005-0000-0000-000082020000}"/>
    <cellStyle name="Normal 29 2" xfId="639" xr:uid="{00000000-0005-0000-0000-000083020000}"/>
    <cellStyle name="Normal 3" xfId="640" xr:uid="{00000000-0005-0000-0000-000084020000}"/>
    <cellStyle name="Normal 3 2" xfId="641" xr:uid="{00000000-0005-0000-0000-000085020000}"/>
    <cellStyle name="Normal 3 2 2" xfId="642" xr:uid="{00000000-0005-0000-0000-000086020000}"/>
    <cellStyle name="Normal 3 2_anakia II etapi.xls sm. defeqturi" xfId="643" xr:uid="{00000000-0005-0000-0000-000087020000}"/>
    <cellStyle name="Normal 3 3" xfId="821" xr:uid="{00000000-0005-0000-0000-000088020000}"/>
    <cellStyle name="Normal 30" xfId="644" xr:uid="{00000000-0005-0000-0000-000089020000}"/>
    <cellStyle name="Normal 30 2" xfId="645" xr:uid="{00000000-0005-0000-0000-00008A020000}"/>
    <cellStyle name="Normal 31" xfId="646" xr:uid="{00000000-0005-0000-0000-00008B020000}"/>
    <cellStyle name="Normal 32" xfId="647" xr:uid="{00000000-0005-0000-0000-00008C020000}"/>
    <cellStyle name="Normal 32 2" xfId="648" xr:uid="{00000000-0005-0000-0000-00008D020000}"/>
    <cellStyle name="Normal 32 2 2" xfId="814" xr:uid="{00000000-0005-0000-0000-00008E020000}"/>
    <cellStyle name="Normal 32 3" xfId="649" xr:uid="{00000000-0005-0000-0000-00008F020000}"/>
    <cellStyle name="Normal 32 3 2" xfId="650" xr:uid="{00000000-0005-0000-0000-000090020000}"/>
    <cellStyle name="Normal 32 3 2 2" xfId="791" xr:uid="{00000000-0005-0000-0000-000091020000}"/>
    <cellStyle name="Normal 32 4" xfId="815" xr:uid="{00000000-0005-0000-0000-000092020000}"/>
    <cellStyle name="Normal 32_# 6-1 27.01.12 - копия (1)" xfId="816" xr:uid="{00000000-0005-0000-0000-000093020000}"/>
    <cellStyle name="Normal 33" xfId="651" xr:uid="{00000000-0005-0000-0000-000094020000}"/>
    <cellStyle name="Normal 33 2" xfId="652" xr:uid="{00000000-0005-0000-0000-000095020000}"/>
    <cellStyle name="Normal 34" xfId="653" xr:uid="{00000000-0005-0000-0000-000096020000}"/>
    <cellStyle name="Normal 35" xfId="654" xr:uid="{00000000-0005-0000-0000-000097020000}"/>
    <cellStyle name="Normal 35 2" xfId="655" xr:uid="{00000000-0005-0000-0000-000098020000}"/>
    <cellStyle name="Normal 35 3" xfId="656" xr:uid="{00000000-0005-0000-0000-000099020000}"/>
    <cellStyle name="Normal 36" xfId="657" xr:uid="{00000000-0005-0000-0000-00009A020000}"/>
    <cellStyle name="Normal 36 2" xfId="658" xr:uid="{00000000-0005-0000-0000-00009B020000}"/>
    <cellStyle name="Normal 36 2 2" xfId="659" xr:uid="{00000000-0005-0000-0000-00009C020000}"/>
    <cellStyle name="Normal 36 2 3" xfId="820" xr:uid="{00000000-0005-0000-0000-00009D020000}"/>
    <cellStyle name="Normal 36 2 3 2" xfId="823" xr:uid="{00000000-0005-0000-0000-00009E020000}"/>
    <cellStyle name="Normal 36 3" xfId="660" xr:uid="{00000000-0005-0000-0000-00009F020000}"/>
    <cellStyle name="Normal 37" xfId="661" xr:uid="{00000000-0005-0000-0000-0000A0020000}"/>
    <cellStyle name="Normal 37 2" xfId="790" xr:uid="{00000000-0005-0000-0000-0000A1020000}"/>
    <cellStyle name="Normal 38" xfId="662" xr:uid="{00000000-0005-0000-0000-0000A2020000}"/>
    <cellStyle name="Normal 38 2" xfId="663" xr:uid="{00000000-0005-0000-0000-0000A3020000}"/>
    <cellStyle name="Normal 38 2 2" xfId="664" xr:uid="{00000000-0005-0000-0000-0000A4020000}"/>
    <cellStyle name="Normal 38 3" xfId="665" xr:uid="{00000000-0005-0000-0000-0000A5020000}"/>
    <cellStyle name="Normal 38 3 2" xfId="792" xr:uid="{00000000-0005-0000-0000-0000A6020000}"/>
    <cellStyle name="Normal 38 4" xfId="817" xr:uid="{00000000-0005-0000-0000-0000A7020000}"/>
    <cellStyle name="Normal 39" xfId="666" xr:uid="{00000000-0005-0000-0000-0000A8020000}"/>
    <cellStyle name="Normal 39 2" xfId="667" xr:uid="{00000000-0005-0000-0000-0000A9020000}"/>
    <cellStyle name="Normal 4" xfId="668" xr:uid="{00000000-0005-0000-0000-0000AA020000}"/>
    <cellStyle name="Normal 4 3" xfId="793" xr:uid="{00000000-0005-0000-0000-0000AB020000}"/>
    <cellStyle name="Normal 40" xfId="669" xr:uid="{00000000-0005-0000-0000-0000AC020000}"/>
    <cellStyle name="Normal 40 2" xfId="670" xr:uid="{00000000-0005-0000-0000-0000AD020000}"/>
    <cellStyle name="Normal 40 3" xfId="794" xr:uid="{00000000-0005-0000-0000-0000AE020000}"/>
    <cellStyle name="Normal 41" xfId="671" xr:uid="{00000000-0005-0000-0000-0000AF020000}"/>
    <cellStyle name="Normal 41 2" xfId="795" xr:uid="{00000000-0005-0000-0000-0000B0020000}"/>
    <cellStyle name="Normal 42" xfId="672" xr:uid="{00000000-0005-0000-0000-0000B1020000}"/>
    <cellStyle name="Normal 42 2" xfId="673" xr:uid="{00000000-0005-0000-0000-0000B2020000}"/>
    <cellStyle name="Normal 42 3" xfId="796" xr:uid="{00000000-0005-0000-0000-0000B3020000}"/>
    <cellStyle name="Normal 43" xfId="789" xr:uid="{00000000-0005-0000-0000-0000B4020000}"/>
    <cellStyle name="Normal 44" xfId="797" xr:uid="{00000000-0005-0000-0000-0000B5020000}"/>
    <cellStyle name="Normal 45" xfId="798" xr:uid="{00000000-0005-0000-0000-0000B6020000}"/>
    <cellStyle name="Normal 46" xfId="799" xr:uid="{00000000-0005-0000-0000-0000B7020000}"/>
    <cellStyle name="Normal 47" xfId="800" xr:uid="{00000000-0005-0000-0000-0000B8020000}"/>
    <cellStyle name="Normal 5" xfId="674" xr:uid="{00000000-0005-0000-0000-0000B9020000}"/>
    <cellStyle name="Normal 5 2" xfId="675" xr:uid="{00000000-0005-0000-0000-0000BA020000}"/>
    <cellStyle name="Normal 5 2 2" xfId="676" xr:uid="{00000000-0005-0000-0000-0000BB020000}"/>
    <cellStyle name="Normal 5 3" xfId="677" xr:uid="{00000000-0005-0000-0000-0000BC020000}"/>
    <cellStyle name="Normal 5 4" xfId="678" xr:uid="{00000000-0005-0000-0000-0000BD020000}"/>
    <cellStyle name="Normal 5 4 2" xfId="679" xr:uid="{00000000-0005-0000-0000-0000BE020000}"/>
    <cellStyle name="Normal 5 4 3" xfId="818" xr:uid="{00000000-0005-0000-0000-0000BF020000}"/>
    <cellStyle name="Normal 5 5" xfId="801" xr:uid="{00000000-0005-0000-0000-0000C0020000}"/>
    <cellStyle name="Normal 5_Copy of SAN2010" xfId="680" xr:uid="{00000000-0005-0000-0000-0000C1020000}"/>
    <cellStyle name="Normal 6" xfId="681" xr:uid="{00000000-0005-0000-0000-0000C2020000}"/>
    <cellStyle name="Normal 7" xfId="682" xr:uid="{00000000-0005-0000-0000-0000C3020000}"/>
    <cellStyle name="Normal 75" xfId="802" xr:uid="{00000000-0005-0000-0000-0000C4020000}"/>
    <cellStyle name="Normal 8" xfId="683" xr:uid="{00000000-0005-0000-0000-0000C5020000}"/>
    <cellStyle name="Normal 8 2" xfId="684" xr:uid="{00000000-0005-0000-0000-0000C6020000}"/>
    <cellStyle name="Normal 8_2D4CD000" xfId="685" xr:uid="{00000000-0005-0000-0000-0000C7020000}"/>
    <cellStyle name="Normal 9" xfId="686" xr:uid="{00000000-0005-0000-0000-0000C8020000}"/>
    <cellStyle name="Normal 9 2" xfId="687" xr:uid="{00000000-0005-0000-0000-0000C9020000}"/>
    <cellStyle name="Normal 9 2 2" xfId="688" xr:uid="{00000000-0005-0000-0000-0000CA020000}"/>
    <cellStyle name="Normal 9 2 3" xfId="689" xr:uid="{00000000-0005-0000-0000-0000CB020000}"/>
    <cellStyle name="Normal 9 2 4" xfId="690" xr:uid="{00000000-0005-0000-0000-0000CC020000}"/>
    <cellStyle name="Normal 9 2_anakia II etapi.xls sm. defeqturi" xfId="691" xr:uid="{00000000-0005-0000-0000-0000CD020000}"/>
    <cellStyle name="Normal 9_2D4CD000" xfId="692" xr:uid="{00000000-0005-0000-0000-0000CE020000}"/>
    <cellStyle name="Normal_gare wyalsadfenigagarini" xfId="803" xr:uid="{00000000-0005-0000-0000-0000CF020000}"/>
    <cellStyle name="Normal_gare wyalsadfenigagarini 10" xfId="6" xr:uid="{00000000-0005-0000-0000-0000D0020000}"/>
    <cellStyle name="Normal_gare wyalsadfenigagarini 2_SMSH2008-IIkv ." xfId="3" xr:uid="{00000000-0005-0000-0000-0000D1020000}"/>
    <cellStyle name="Normal_sida wyalsadeni 2_SMSH2008-IIkv ." xfId="4" xr:uid="{00000000-0005-0000-0000-0000D2020000}"/>
    <cellStyle name="Note 2" xfId="693" xr:uid="{00000000-0005-0000-0000-0000D4020000}"/>
    <cellStyle name="Note 2 2" xfId="694" xr:uid="{00000000-0005-0000-0000-0000D5020000}"/>
    <cellStyle name="Note 2 3" xfId="695" xr:uid="{00000000-0005-0000-0000-0000D6020000}"/>
    <cellStyle name="Note 2 4" xfId="696" xr:uid="{00000000-0005-0000-0000-0000D7020000}"/>
    <cellStyle name="Note 2 5" xfId="697" xr:uid="{00000000-0005-0000-0000-0000D8020000}"/>
    <cellStyle name="Note 2_anakia II etapi.xls sm. defeqturi" xfId="698" xr:uid="{00000000-0005-0000-0000-0000D9020000}"/>
    <cellStyle name="Note 3" xfId="699" xr:uid="{00000000-0005-0000-0000-0000DA020000}"/>
    <cellStyle name="Note 4" xfId="700" xr:uid="{00000000-0005-0000-0000-0000DB020000}"/>
    <cellStyle name="Note 4 2" xfId="701" xr:uid="{00000000-0005-0000-0000-0000DC020000}"/>
    <cellStyle name="Note 4_anakia II etapi.xls sm. defeqturi" xfId="702" xr:uid="{00000000-0005-0000-0000-0000DD020000}"/>
    <cellStyle name="Note 5" xfId="703" xr:uid="{00000000-0005-0000-0000-0000DE020000}"/>
    <cellStyle name="Note 6" xfId="704" xr:uid="{00000000-0005-0000-0000-0000DF020000}"/>
    <cellStyle name="Note 7" xfId="705" xr:uid="{00000000-0005-0000-0000-0000E0020000}"/>
    <cellStyle name="Output 2" xfId="706" xr:uid="{00000000-0005-0000-0000-0000E1020000}"/>
    <cellStyle name="Output 2 2" xfId="707" xr:uid="{00000000-0005-0000-0000-0000E2020000}"/>
    <cellStyle name="Output 2 3" xfId="708" xr:uid="{00000000-0005-0000-0000-0000E3020000}"/>
    <cellStyle name="Output 2 4" xfId="709" xr:uid="{00000000-0005-0000-0000-0000E4020000}"/>
    <cellStyle name="Output 2 5" xfId="710" xr:uid="{00000000-0005-0000-0000-0000E5020000}"/>
    <cellStyle name="Output 2_anakia II etapi.xls sm. defeqturi" xfId="711" xr:uid="{00000000-0005-0000-0000-0000E6020000}"/>
    <cellStyle name="Output 3" xfId="712" xr:uid="{00000000-0005-0000-0000-0000E7020000}"/>
    <cellStyle name="Output 4" xfId="713" xr:uid="{00000000-0005-0000-0000-0000E8020000}"/>
    <cellStyle name="Output 4 2" xfId="714" xr:uid="{00000000-0005-0000-0000-0000E9020000}"/>
    <cellStyle name="Output 4_anakia II etapi.xls sm. defeqturi" xfId="715" xr:uid="{00000000-0005-0000-0000-0000EA020000}"/>
    <cellStyle name="Output 5" xfId="716" xr:uid="{00000000-0005-0000-0000-0000EB020000}"/>
    <cellStyle name="Output 6" xfId="717" xr:uid="{00000000-0005-0000-0000-0000EC020000}"/>
    <cellStyle name="Output 7" xfId="718" xr:uid="{00000000-0005-0000-0000-0000ED020000}"/>
    <cellStyle name="Percent" xfId="1" builtinId="5"/>
    <cellStyle name="Percent 2" xfId="719" xr:uid="{00000000-0005-0000-0000-0000EE020000}"/>
    <cellStyle name="Percent 3" xfId="720" xr:uid="{00000000-0005-0000-0000-0000EF020000}"/>
    <cellStyle name="Percent 3 2" xfId="721" xr:uid="{00000000-0005-0000-0000-0000F0020000}"/>
    <cellStyle name="Percent 4" xfId="722" xr:uid="{00000000-0005-0000-0000-0000F1020000}"/>
    <cellStyle name="Percent 5" xfId="723" xr:uid="{00000000-0005-0000-0000-0000F2020000}"/>
    <cellStyle name="Percent 6" xfId="724" xr:uid="{00000000-0005-0000-0000-0000F3020000}"/>
    <cellStyle name="Style 1" xfId="725" xr:uid="{00000000-0005-0000-0000-0000F4020000}"/>
    <cellStyle name="Title 2" xfId="726" xr:uid="{00000000-0005-0000-0000-0000F5020000}"/>
    <cellStyle name="Title 2 2" xfId="727" xr:uid="{00000000-0005-0000-0000-0000F6020000}"/>
    <cellStyle name="Title 2 3" xfId="728" xr:uid="{00000000-0005-0000-0000-0000F7020000}"/>
    <cellStyle name="Title 2 4" xfId="729" xr:uid="{00000000-0005-0000-0000-0000F8020000}"/>
    <cellStyle name="Title 2 5" xfId="730" xr:uid="{00000000-0005-0000-0000-0000F9020000}"/>
    <cellStyle name="Title 3" xfId="731" xr:uid="{00000000-0005-0000-0000-0000FA020000}"/>
    <cellStyle name="Title 4" xfId="732" xr:uid="{00000000-0005-0000-0000-0000FB020000}"/>
    <cellStyle name="Title 4 2" xfId="733" xr:uid="{00000000-0005-0000-0000-0000FC020000}"/>
    <cellStyle name="Title 5" xfId="734" xr:uid="{00000000-0005-0000-0000-0000FD020000}"/>
    <cellStyle name="Title 6" xfId="735" xr:uid="{00000000-0005-0000-0000-0000FE020000}"/>
    <cellStyle name="Title 7" xfId="736" xr:uid="{00000000-0005-0000-0000-0000FF020000}"/>
    <cellStyle name="Total 2" xfId="737" xr:uid="{00000000-0005-0000-0000-000000030000}"/>
    <cellStyle name="Total 2 2" xfId="738" xr:uid="{00000000-0005-0000-0000-000001030000}"/>
    <cellStyle name="Total 2 3" xfId="739" xr:uid="{00000000-0005-0000-0000-000002030000}"/>
    <cellStyle name="Total 2 4" xfId="740" xr:uid="{00000000-0005-0000-0000-000003030000}"/>
    <cellStyle name="Total 2 5" xfId="741" xr:uid="{00000000-0005-0000-0000-000004030000}"/>
    <cellStyle name="Total 2_anakia II etapi.xls sm. defeqturi" xfId="742" xr:uid="{00000000-0005-0000-0000-000005030000}"/>
    <cellStyle name="Total 3" xfId="743" xr:uid="{00000000-0005-0000-0000-000006030000}"/>
    <cellStyle name="Total 4" xfId="744" xr:uid="{00000000-0005-0000-0000-000007030000}"/>
    <cellStyle name="Total 4 2" xfId="745" xr:uid="{00000000-0005-0000-0000-000008030000}"/>
    <cellStyle name="Total 4_anakia II etapi.xls sm. defeqturi" xfId="746" xr:uid="{00000000-0005-0000-0000-000009030000}"/>
    <cellStyle name="Total 5" xfId="747" xr:uid="{00000000-0005-0000-0000-00000A030000}"/>
    <cellStyle name="Total 6" xfId="748" xr:uid="{00000000-0005-0000-0000-00000B030000}"/>
    <cellStyle name="Total 7" xfId="749" xr:uid="{00000000-0005-0000-0000-00000C030000}"/>
    <cellStyle name="Warning Text 2" xfId="750" xr:uid="{00000000-0005-0000-0000-00000D030000}"/>
    <cellStyle name="Warning Text 2 2" xfId="751" xr:uid="{00000000-0005-0000-0000-00000E030000}"/>
    <cellStyle name="Warning Text 2 3" xfId="752" xr:uid="{00000000-0005-0000-0000-00000F030000}"/>
    <cellStyle name="Warning Text 2 4" xfId="753" xr:uid="{00000000-0005-0000-0000-000010030000}"/>
    <cellStyle name="Warning Text 2 5" xfId="754" xr:uid="{00000000-0005-0000-0000-000011030000}"/>
    <cellStyle name="Warning Text 3" xfId="755" xr:uid="{00000000-0005-0000-0000-000012030000}"/>
    <cellStyle name="Warning Text 4" xfId="756" xr:uid="{00000000-0005-0000-0000-000013030000}"/>
    <cellStyle name="Warning Text 4 2" xfId="757" xr:uid="{00000000-0005-0000-0000-000014030000}"/>
    <cellStyle name="Warning Text 5" xfId="758" xr:uid="{00000000-0005-0000-0000-000015030000}"/>
    <cellStyle name="Warning Text 6" xfId="759" xr:uid="{00000000-0005-0000-0000-000016030000}"/>
    <cellStyle name="Warning Text 7" xfId="760" xr:uid="{00000000-0005-0000-0000-000017030000}"/>
    <cellStyle name="Обычный 10" xfId="761" xr:uid="{00000000-0005-0000-0000-000019030000}"/>
    <cellStyle name="Обычный 10 2" xfId="804" xr:uid="{00000000-0005-0000-0000-00001A030000}"/>
    <cellStyle name="Обычный 2" xfId="762" xr:uid="{00000000-0005-0000-0000-00001B030000}"/>
    <cellStyle name="Обычный 2 2" xfId="5" xr:uid="{00000000-0005-0000-0000-00001C030000}"/>
    <cellStyle name="Обычный 3" xfId="763" xr:uid="{00000000-0005-0000-0000-00001D030000}"/>
    <cellStyle name="Обычный 3 2" xfId="764" xr:uid="{00000000-0005-0000-0000-00001E030000}"/>
    <cellStyle name="Обычный 3 3" xfId="765" xr:uid="{00000000-0005-0000-0000-00001F030000}"/>
    <cellStyle name="Обычный 4" xfId="766" xr:uid="{00000000-0005-0000-0000-000020030000}"/>
    <cellStyle name="Обычный 4 2" xfId="767" xr:uid="{00000000-0005-0000-0000-000021030000}"/>
    <cellStyle name="Обычный 4 3" xfId="768" xr:uid="{00000000-0005-0000-0000-000022030000}"/>
    <cellStyle name="Обычный 4 4" xfId="805" xr:uid="{00000000-0005-0000-0000-000023030000}"/>
    <cellStyle name="Обычный 5" xfId="769" xr:uid="{00000000-0005-0000-0000-000024030000}"/>
    <cellStyle name="Обычный 5 2" xfId="770" xr:uid="{00000000-0005-0000-0000-000025030000}"/>
    <cellStyle name="Обычный 5 2 2" xfId="771" xr:uid="{00000000-0005-0000-0000-000026030000}"/>
    <cellStyle name="Обычный 5 3" xfId="772" xr:uid="{00000000-0005-0000-0000-000027030000}"/>
    <cellStyle name="Обычный 5 4" xfId="773" xr:uid="{00000000-0005-0000-0000-000028030000}"/>
    <cellStyle name="Обычный 6" xfId="774" xr:uid="{00000000-0005-0000-0000-000029030000}"/>
    <cellStyle name="Обычный 6 2" xfId="775" xr:uid="{00000000-0005-0000-0000-00002A030000}"/>
    <cellStyle name="Обычный 7" xfId="776" xr:uid="{00000000-0005-0000-0000-00002B030000}"/>
    <cellStyle name="Обычный 8" xfId="777" xr:uid="{00000000-0005-0000-0000-00002C030000}"/>
    <cellStyle name="Обычный 8 2" xfId="778" xr:uid="{00000000-0005-0000-0000-00002D030000}"/>
    <cellStyle name="Обычный 9" xfId="779" xr:uid="{00000000-0005-0000-0000-00002E030000}"/>
    <cellStyle name="Плохой" xfId="806" xr:uid="{00000000-0005-0000-0000-00002F030000}"/>
    <cellStyle name="Процентный 2" xfId="780" xr:uid="{00000000-0005-0000-0000-000031030000}"/>
    <cellStyle name="Процентный 3" xfId="781" xr:uid="{00000000-0005-0000-0000-000032030000}"/>
    <cellStyle name="Процентный 3 2" xfId="782" xr:uid="{00000000-0005-0000-0000-000033030000}"/>
    <cellStyle name="Финансовый 2" xfId="783" xr:uid="{00000000-0005-0000-0000-000034030000}"/>
    <cellStyle name="Финансовый 2 2" xfId="784" xr:uid="{00000000-0005-0000-0000-000035030000}"/>
    <cellStyle name="Финансовый 3" xfId="785" xr:uid="{00000000-0005-0000-0000-000036030000}"/>
    <cellStyle name="Финансовый 4" xfId="786" xr:uid="{00000000-0005-0000-0000-000037030000}"/>
    <cellStyle name="Финансовый 5" xfId="787" xr:uid="{00000000-0005-0000-0000-000038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5"/>
  <sheetViews>
    <sheetView view="pageBreakPreview" zoomScaleNormal="100" zoomScaleSheetLayoutView="100" workbookViewId="0">
      <selection activeCell="A12" sqref="A12:N12"/>
    </sheetView>
  </sheetViews>
  <sheetFormatPr defaultColWidth="9.140625" defaultRowHeight="15" customHeight="1" x14ac:dyDescent="0.25"/>
  <cols>
    <col min="1" max="11" width="9.140625" style="5"/>
    <col min="12" max="12" width="15.85546875" style="5" customWidth="1"/>
    <col min="13" max="16384" width="9.140625" style="5"/>
  </cols>
  <sheetData>
    <row r="1" spans="1:14" ht="15" customHeight="1" x14ac:dyDescent="0.3">
      <c r="G1" s="6"/>
    </row>
    <row r="2" spans="1:14" ht="15" customHeight="1" x14ac:dyDescent="0.4">
      <c r="L2" s="7"/>
    </row>
    <row r="3" spans="1:14" ht="19.5" customHeight="1" x14ac:dyDescent="0.4">
      <c r="D3" s="8"/>
      <c r="E3" s="9"/>
      <c r="F3" s="9"/>
      <c r="G3" s="9"/>
      <c r="H3" s="9"/>
      <c r="I3" s="9"/>
      <c r="J3" s="9"/>
    </row>
    <row r="4" spans="1:14" ht="18.75" customHeight="1" x14ac:dyDescent="0.4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6" spans="1:14" ht="15" customHeight="1" x14ac:dyDescent="0.3">
      <c r="L6" s="4"/>
    </row>
    <row r="7" spans="1:14" ht="15" customHeight="1" x14ac:dyDescent="0.3">
      <c r="L7" s="4"/>
    </row>
    <row r="10" spans="1:14" ht="17.25" customHeight="1" x14ac:dyDescent="0.4">
      <c r="A10" s="276" t="s">
        <v>32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ht="15" customHeight="1" x14ac:dyDescent="0.3">
      <c r="B11" s="10"/>
    </row>
    <row r="12" spans="1:14" s="7" customFormat="1" ht="21" x14ac:dyDescent="0.4">
      <c r="A12" s="277" t="s">
        <v>98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</row>
    <row r="13" spans="1:14" s="7" customFormat="1" ht="21" customHeight="1" x14ac:dyDescent="0.4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ht="16.5" customHeight="1" x14ac:dyDescent="0.3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</row>
    <row r="16" spans="1:14" ht="18.75" customHeight="1" x14ac:dyDescent="0.4">
      <c r="G16" s="7" t="s">
        <v>33</v>
      </c>
      <c r="L16" s="11" t="e">
        <f>#REF!</f>
        <v>#REF!</v>
      </c>
      <c r="M16" s="7" t="s">
        <v>34</v>
      </c>
    </row>
    <row r="18" spans="3:11" ht="15" customHeight="1" x14ac:dyDescent="0.3">
      <c r="C18" s="3"/>
      <c r="D18" s="9"/>
      <c r="E18" s="9"/>
      <c r="F18" s="9"/>
      <c r="G18" s="9"/>
      <c r="H18" s="9"/>
      <c r="I18" s="9"/>
      <c r="J18" s="9"/>
      <c r="K18" s="3"/>
    </row>
    <row r="19" spans="3:11" ht="18.75" customHeight="1" x14ac:dyDescent="0.4">
      <c r="G19" s="7" t="s">
        <v>67</v>
      </c>
    </row>
    <row r="42" spans="1:1" ht="15" customHeight="1" x14ac:dyDescent="0.25">
      <c r="A42" s="5">
        <v>4</v>
      </c>
    </row>
    <row r="48" spans="1:1" ht="15" customHeight="1" x14ac:dyDescent="0.25">
      <c r="A48" s="5">
        <v>5</v>
      </c>
    </row>
    <row r="53" spans="1:1" ht="15" customHeight="1" x14ac:dyDescent="0.25">
      <c r="A53" s="5">
        <v>6</v>
      </c>
    </row>
    <row r="104" spans="9:9" ht="15" customHeight="1" x14ac:dyDescent="0.25">
      <c r="I104" s="12"/>
    </row>
    <row r="117" spans="9:9" ht="15" customHeight="1" x14ac:dyDescent="0.25">
      <c r="I117" s="12"/>
    </row>
    <row r="505" spans="3:3" ht="15" customHeight="1" x14ac:dyDescent="0.25">
      <c r="C505" s="5" t="s">
        <v>35</v>
      </c>
    </row>
  </sheetData>
  <mergeCells count="5">
    <mergeCell ref="A4:N4"/>
    <mergeCell ref="A10:N10"/>
    <mergeCell ref="A12:N12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M573"/>
  <sheetViews>
    <sheetView tabSelected="1" view="pageBreakPreview" topLeftCell="D176" zoomScale="110" zoomScaleNormal="110" zoomScaleSheetLayoutView="110" workbookViewId="0">
      <selection activeCell="N176" sqref="N1:V1048576"/>
    </sheetView>
  </sheetViews>
  <sheetFormatPr defaultColWidth="9.140625" defaultRowHeight="15.75" x14ac:dyDescent="0.3"/>
  <cols>
    <col min="1" max="1" width="3.85546875" style="227" customWidth="1"/>
    <col min="2" max="2" width="41.42578125" style="227" customWidth="1"/>
    <col min="3" max="3" width="8.5703125" style="227" customWidth="1"/>
    <col min="4" max="4" width="9" style="227" customWidth="1"/>
    <col min="5" max="5" width="11" style="227" customWidth="1"/>
    <col min="6" max="6" width="7.28515625" style="227" customWidth="1"/>
    <col min="7" max="7" width="9.85546875" style="227" customWidth="1"/>
    <col min="8" max="8" width="9" style="227" customWidth="1"/>
    <col min="9" max="9" width="11.140625" style="227" customWidth="1"/>
    <col min="10" max="10" width="6.85546875" style="227" customWidth="1"/>
    <col min="11" max="11" width="10.42578125" style="227" customWidth="1"/>
    <col min="12" max="12" width="11.5703125" style="227" customWidth="1"/>
    <col min="13" max="16384" width="9.140625" style="227"/>
  </cols>
  <sheetData>
    <row r="1" spans="1:13" ht="19.149999999999999" customHeight="1" x14ac:dyDescent="0.3">
      <c r="A1" s="280" t="s">
        <v>131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26"/>
    </row>
    <row r="2" spans="1:13" ht="15" customHeight="1" x14ac:dyDescent="0.3">
      <c r="H2" s="14"/>
      <c r="I2" s="14"/>
      <c r="J2" s="14"/>
      <c r="K2" s="14"/>
      <c r="L2" s="14"/>
      <c r="M2" s="14"/>
    </row>
    <row r="3" spans="1:13" ht="15" customHeight="1" x14ac:dyDescent="0.3">
      <c r="A3" s="228" t="s">
        <v>0</v>
      </c>
      <c r="B3" s="35"/>
      <c r="C3" s="228"/>
      <c r="D3" s="35"/>
      <c r="E3" s="228"/>
      <c r="F3" s="228"/>
      <c r="G3" s="228"/>
      <c r="H3" s="228"/>
      <c r="I3" s="228"/>
      <c r="J3" s="229" t="s">
        <v>1</v>
      </c>
      <c r="K3" s="230">
        <f>L185</f>
        <v>0</v>
      </c>
      <c r="L3" s="231" t="s">
        <v>2</v>
      </c>
      <c r="M3" s="14"/>
    </row>
    <row r="4" spans="1:13" ht="15" customHeight="1" x14ac:dyDescent="0.3">
      <c r="A4" s="232" t="s">
        <v>114</v>
      </c>
      <c r="B4" s="35"/>
      <c r="C4" s="228"/>
      <c r="D4" s="24"/>
      <c r="E4" s="233"/>
      <c r="F4" s="233"/>
      <c r="G4" s="228"/>
      <c r="H4" s="228"/>
      <c r="I4" s="228"/>
      <c r="J4" s="229" t="s">
        <v>3</v>
      </c>
      <c r="K4" s="230">
        <f>G175</f>
        <v>0</v>
      </c>
      <c r="L4" s="231" t="s">
        <v>2</v>
      </c>
      <c r="M4" s="14"/>
    </row>
    <row r="5" spans="1:13" s="14" customFormat="1" ht="4.5" customHeight="1" x14ac:dyDescent="0.3">
      <c r="C5" s="234"/>
      <c r="D5" s="234"/>
      <c r="E5" s="234"/>
      <c r="F5" s="234"/>
    </row>
    <row r="6" spans="1:13" x14ac:dyDescent="0.3">
      <c r="A6" s="235"/>
      <c r="B6" s="236"/>
      <c r="C6" s="237"/>
      <c r="D6" s="35" t="s">
        <v>4</v>
      </c>
      <c r="E6" s="238"/>
      <c r="F6" s="232" t="s">
        <v>5</v>
      </c>
      <c r="G6" s="239"/>
      <c r="H6" s="235" t="s">
        <v>6</v>
      </c>
      <c r="I6" s="239"/>
      <c r="J6" s="240" t="s">
        <v>7</v>
      </c>
      <c r="K6" s="240"/>
      <c r="L6" s="241"/>
      <c r="M6" s="14"/>
    </row>
    <row r="7" spans="1:13" ht="16.5" customHeight="1" x14ac:dyDescent="0.3">
      <c r="A7" s="242"/>
      <c r="B7" s="35" t="s">
        <v>8</v>
      </c>
      <c r="C7" s="243"/>
      <c r="D7" s="244" t="s">
        <v>9</v>
      </c>
      <c r="E7" s="245"/>
      <c r="F7" s="246"/>
      <c r="G7" s="245"/>
      <c r="H7" s="246"/>
      <c r="I7" s="245"/>
      <c r="J7" s="246" t="s">
        <v>10</v>
      </c>
      <c r="K7" s="247"/>
      <c r="L7" s="248" t="s">
        <v>11</v>
      </c>
      <c r="M7" s="14"/>
    </row>
    <row r="8" spans="1:13" x14ac:dyDescent="0.3">
      <c r="A8" s="249" t="s">
        <v>12</v>
      </c>
      <c r="B8" s="227" t="s">
        <v>13</v>
      </c>
      <c r="C8" s="248" t="s">
        <v>14</v>
      </c>
      <c r="D8" s="248" t="s">
        <v>15</v>
      </c>
      <c r="E8" s="24" t="s">
        <v>16</v>
      </c>
      <c r="F8" s="248" t="s">
        <v>17</v>
      </c>
      <c r="G8" s="24" t="s">
        <v>16</v>
      </c>
      <c r="H8" s="248" t="s">
        <v>17</v>
      </c>
      <c r="I8" s="24" t="s">
        <v>16</v>
      </c>
      <c r="J8" s="248" t="s">
        <v>17</v>
      </c>
      <c r="K8" s="24" t="s">
        <v>16</v>
      </c>
      <c r="L8" s="248"/>
      <c r="M8" s="14"/>
    </row>
    <row r="9" spans="1:13" x14ac:dyDescent="0.3">
      <c r="A9" s="246"/>
      <c r="B9" s="250"/>
      <c r="C9" s="243"/>
      <c r="D9" s="251"/>
      <c r="E9" s="250"/>
      <c r="F9" s="251" t="s">
        <v>18</v>
      </c>
      <c r="G9" s="250"/>
      <c r="H9" s="251" t="s">
        <v>18</v>
      </c>
      <c r="I9" s="250"/>
      <c r="J9" s="251" t="s">
        <v>18</v>
      </c>
      <c r="K9" s="250"/>
      <c r="L9" s="251"/>
      <c r="M9" s="14"/>
    </row>
    <row r="10" spans="1:13" x14ac:dyDescent="0.3">
      <c r="A10" s="252" t="s">
        <v>19</v>
      </c>
      <c r="B10" s="50">
        <v>2</v>
      </c>
      <c r="C10" s="252">
        <v>3</v>
      </c>
      <c r="D10" s="49">
        <v>4</v>
      </c>
      <c r="E10" s="253">
        <v>5</v>
      </c>
      <c r="F10" s="50">
        <v>6</v>
      </c>
      <c r="G10" s="252">
        <v>7</v>
      </c>
      <c r="H10" s="49">
        <v>8</v>
      </c>
      <c r="I10" s="50">
        <v>9</v>
      </c>
      <c r="J10" s="49">
        <v>10</v>
      </c>
      <c r="K10" s="252">
        <v>11</v>
      </c>
      <c r="L10" s="49">
        <v>12</v>
      </c>
      <c r="M10" s="14"/>
    </row>
    <row r="11" spans="1:13" s="60" customFormat="1" ht="15.75" customHeight="1" x14ac:dyDescent="0.2">
      <c r="A11" s="254"/>
      <c r="B11" s="217" t="s">
        <v>125</v>
      </c>
      <c r="C11" s="254"/>
      <c r="D11" s="255"/>
      <c r="E11" s="255"/>
      <c r="F11" s="255"/>
      <c r="G11" s="255"/>
      <c r="H11" s="254"/>
      <c r="I11" s="254"/>
      <c r="J11" s="255"/>
      <c r="K11" s="254"/>
      <c r="L11" s="255"/>
    </row>
    <row r="12" spans="1:13" s="149" customFormat="1" ht="31.5" x14ac:dyDescent="0.2">
      <c r="A12" s="158">
        <v>1</v>
      </c>
      <c r="B12" s="150" t="s">
        <v>99</v>
      </c>
      <c r="C12" s="150" t="s">
        <v>20</v>
      </c>
      <c r="D12" s="151"/>
      <c r="E12" s="152">
        <f>(78.13+23.68)*0.1</f>
        <v>10.181000000000001</v>
      </c>
      <c r="F12" s="153"/>
      <c r="G12" s="153"/>
      <c r="H12" s="153"/>
      <c r="I12" s="153"/>
      <c r="J12" s="153"/>
      <c r="K12" s="153"/>
      <c r="L12" s="153"/>
    </row>
    <row r="13" spans="1:13" s="112" customFormat="1" x14ac:dyDescent="0.3">
      <c r="A13" s="154"/>
      <c r="B13" s="212" t="s">
        <v>21</v>
      </c>
      <c r="C13" s="150" t="s">
        <v>20</v>
      </c>
      <c r="D13" s="155">
        <v>1</v>
      </c>
      <c r="E13" s="155">
        <f>E12*D13</f>
        <v>10.181000000000001</v>
      </c>
      <c r="F13" s="156"/>
      <c r="G13" s="154"/>
      <c r="H13" s="157"/>
      <c r="I13" s="157"/>
      <c r="J13" s="157"/>
      <c r="K13" s="157"/>
      <c r="L13" s="156"/>
    </row>
    <row r="14" spans="1:13" s="112" customFormat="1" x14ac:dyDescent="0.3">
      <c r="A14" s="154"/>
      <c r="B14" s="212" t="s">
        <v>101</v>
      </c>
      <c r="C14" s="154" t="s">
        <v>102</v>
      </c>
      <c r="D14" s="155">
        <v>1</v>
      </c>
      <c r="E14" s="155">
        <v>1</v>
      </c>
      <c r="F14" s="157"/>
      <c r="G14" s="157"/>
      <c r="H14" s="157"/>
      <c r="I14" s="157"/>
      <c r="J14" s="156"/>
      <c r="K14" s="154"/>
      <c r="L14" s="156"/>
    </row>
    <row r="15" spans="1:13" s="112" customFormat="1" x14ac:dyDescent="0.3">
      <c r="A15" s="154"/>
      <c r="B15" s="212" t="s">
        <v>43</v>
      </c>
      <c r="C15" s="154" t="s">
        <v>20</v>
      </c>
      <c r="D15" s="155">
        <v>1.1499999999999999</v>
      </c>
      <c r="E15" s="155">
        <f>E12*D15</f>
        <v>11.70815</v>
      </c>
      <c r="F15" s="157"/>
      <c r="G15" s="157"/>
      <c r="H15" s="160"/>
      <c r="I15" s="156"/>
      <c r="J15" s="157"/>
      <c r="K15" s="157"/>
      <c r="L15" s="156"/>
    </row>
    <row r="16" spans="1:13" s="112" customFormat="1" x14ac:dyDescent="0.3">
      <c r="A16" s="154"/>
      <c r="B16" s="212" t="s">
        <v>23</v>
      </c>
      <c r="C16" s="154" t="s">
        <v>2</v>
      </c>
      <c r="D16" s="155">
        <v>0.2</v>
      </c>
      <c r="E16" s="155">
        <f>E12*D16</f>
        <v>2.0362000000000005</v>
      </c>
      <c r="F16" s="157"/>
      <c r="G16" s="157"/>
      <c r="H16" s="156"/>
      <c r="I16" s="156"/>
      <c r="J16" s="157"/>
      <c r="K16" s="157"/>
      <c r="L16" s="156"/>
    </row>
    <row r="17" spans="1:13" s="149" customFormat="1" ht="14.45" customHeight="1" x14ac:dyDescent="0.3">
      <c r="A17" s="178">
        <v>2</v>
      </c>
      <c r="B17" s="150" t="s">
        <v>126</v>
      </c>
      <c r="C17" s="150" t="s">
        <v>20</v>
      </c>
      <c r="D17" s="151"/>
      <c r="E17" s="152">
        <f>E12</f>
        <v>10.181000000000001</v>
      </c>
      <c r="F17" s="153"/>
      <c r="G17" s="153"/>
      <c r="H17" s="153"/>
      <c r="I17" s="153"/>
      <c r="J17" s="153"/>
      <c r="K17" s="153"/>
      <c r="L17" s="156"/>
    </row>
    <row r="18" spans="1:13" s="68" customFormat="1" x14ac:dyDescent="0.3">
      <c r="A18" s="154"/>
      <c r="B18" s="212" t="s">
        <v>42</v>
      </c>
      <c r="C18" s="178" t="s">
        <v>20</v>
      </c>
      <c r="D18" s="156">
        <v>1</v>
      </c>
      <c r="E18" s="179">
        <f>E17*D18</f>
        <v>10.181000000000001</v>
      </c>
      <c r="F18" s="156"/>
      <c r="G18" s="156"/>
      <c r="H18" s="157"/>
      <c r="I18" s="157"/>
      <c r="J18" s="157"/>
      <c r="K18" s="157"/>
      <c r="L18" s="156"/>
    </row>
    <row r="19" spans="1:13" s="149" customFormat="1" ht="24.6" customHeight="1" x14ac:dyDescent="0.3">
      <c r="A19" s="178"/>
      <c r="B19" s="213" t="s">
        <v>44</v>
      </c>
      <c r="C19" s="178" t="s">
        <v>104</v>
      </c>
      <c r="D19" s="180">
        <v>1</v>
      </c>
      <c r="E19" s="181">
        <f>E17*D19</f>
        <v>10.181000000000001</v>
      </c>
      <c r="F19" s="180"/>
      <c r="G19" s="180"/>
      <c r="H19" s="182"/>
      <c r="I19" s="182"/>
      <c r="J19" s="180"/>
      <c r="K19" s="180"/>
      <c r="L19" s="156"/>
    </row>
    <row r="20" spans="1:13" s="149" customFormat="1" ht="31.5" x14ac:dyDescent="0.3">
      <c r="A20" s="178">
        <v>3</v>
      </c>
      <c r="B20" s="150" t="s">
        <v>127</v>
      </c>
      <c r="C20" s="150" t="s">
        <v>20</v>
      </c>
      <c r="D20" s="151"/>
      <c r="E20" s="152">
        <f>(78.13+23.68)*0.1</f>
        <v>10.181000000000001</v>
      </c>
      <c r="F20" s="153"/>
      <c r="G20" s="153"/>
      <c r="H20" s="153"/>
      <c r="I20" s="153"/>
      <c r="J20" s="153"/>
      <c r="K20" s="153"/>
      <c r="L20" s="156"/>
    </row>
    <row r="21" spans="1:13" s="112" customFormat="1" x14ac:dyDescent="0.3">
      <c r="A21" s="154"/>
      <c r="B21" s="212" t="s">
        <v>21</v>
      </c>
      <c r="C21" s="154" t="s">
        <v>20</v>
      </c>
      <c r="D21" s="155">
        <v>1</v>
      </c>
      <c r="E21" s="155">
        <f>E20*D21</f>
        <v>10.181000000000001</v>
      </c>
      <c r="F21" s="160"/>
      <c r="G21" s="156"/>
      <c r="H21" s="189"/>
      <c r="I21" s="189"/>
      <c r="J21" s="189"/>
      <c r="K21" s="189"/>
      <c r="L21" s="156"/>
    </row>
    <row r="22" spans="1:13" s="112" customFormat="1" x14ac:dyDescent="0.3">
      <c r="A22" s="159"/>
      <c r="B22" s="212" t="s">
        <v>118</v>
      </c>
      <c r="C22" s="154" t="s">
        <v>20</v>
      </c>
      <c r="D22" s="155">
        <v>1.0149999999999999</v>
      </c>
      <c r="E22" s="155">
        <f>E20*D22</f>
        <v>10.333715</v>
      </c>
      <c r="F22" s="157"/>
      <c r="G22" s="189"/>
      <c r="H22" s="156"/>
      <c r="I22" s="156"/>
      <c r="J22" s="189"/>
      <c r="K22" s="189"/>
      <c r="L22" s="156"/>
    </row>
    <row r="23" spans="1:13" s="112" customFormat="1" x14ac:dyDescent="0.3">
      <c r="A23" s="154"/>
      <c r="B23" s="212" t="s">
        <v>23</v>
      </c>
      <c r="C23" s="154" t="s">
        <v>2</v>
      </c>
      <c r="D23" s="155">
        <v>0.18</v>
      </c>
      <c r="E23" s="155">
        <f>E20*D23</f>
        <v>1.8325800000000001</v>
      </c>
      <c r="F23" s="157"/>
      <c r="G23" s="189"/>
      <c r="H23" s="156"/>
      <c r="I23" s="156"/>
      <c r="J23" s="189"/>
      <c r="K23" s="189"/>
      <c r="L23" s="156"/>
    </row>
    <row r="24" spans="1:13" s="149" customFormat="1" ht="31.5" x14ac:dyDescent="0.3">
      <c r="A24" s="178">
        <v>5</v>
      </c>
      <c r="B24" s="150" t="s">
        <v>106</v>
      </c>
      <c r="C24" s="150" t="s">
        <v>25</v>
      </c>
      <c r="D24" s="151"/>
      <c r="E24" s="188">
        <f>(5.2+1.5+2.23+1.37+4.29+3.43+1.8+12.03+7.84)*3</f>
        <v>119.07</v>
      </c>
      <c r="F24" s="153"/>
      <c r="G24" s="153"/>
      <c r="H24" s="153"/>
      <c r="I24" s="153"/>
      <c r="J24" s="153"/>
      <c r="K24" s="153"/>
      <c r="L24" s="156"/>
    </row>
    <row r="25" spans="1:13" s="112" customFormat="1" x14ac:dyDescent="0.3">
      <c r="A25" s="154"/>
      <c r="B25" s="212" t="s">
        <v>21</v>
      </c>
      <c r="C25" s="161" t="s">
        <v>25</v>
      </c>
      <c r="D25" s="155">
        <v>1</v>
      </c>
      <c r="E25" s="155">
        <f>E24*D25</f>
        <v>119.07</v>
      </c>
      <c r="F25" s="160"/>
      <c r="G25" s="156"/>
      <c r="H25" s="189"/>
      <c r="I25" s="189"/>
      <c r="J25" s="189"/>
      <c r="K25" s="189"/>
      <c r="L25" s="156"/>
    </row>
    <row r="26" spans="1:13" s="68" customFormat="1" x14ac:dyDescent="0.3">
      <c r="A26" s="154"/>
      <c r="B26" s="212" t="s">
        <v>105</v>
      </c>
      <c r="C26" s="154" t="s">
        <v>24</v>
      </c>
      <c r="D26" s="155">
        <v>1</v>
      </c>
      <c r="E26" s="155">
        <f>E24*D26</f>
        <v>119.07</v>
      </c>
      <c r="F26" s="157"/>
      <c r="G26" s="189"/>
      <c r="H26" s="162"/>
      <c r="I26" s="156"/>
      <c r="J26" s="189"/>
      <c r="K26" s="189"/>
      <c r="L26" s="156"/>
    </row>
    <row r="27" spans="1:13" s="112" customFormat="1" x14ac:dyDescent="0.3">
      <c r="A27" s="154"/>
      <c r="B27" s="212" t="s">
        <v>23</v>
      </c>
      <c r="C27" s="154" t="s">
        <v>2</v>
      </c>
      <c r="D27" s="155">
        <v>2.2799999999999998</v>
      </c>
      <c r="E27" s="155">
        <f>E24*D27</f>
        <v>271.47959999999995</v>
      </c>
      <c r="F27" s="157"/>
      <c r="G27" s="189"/>
      <c r="H27" s="156"/>
      <c r="I27" s="156"/>
      <c r="J27" s="189"/>
      <c r="K27" s="189"/>
      <c r="L27" s="156"/>
    </row>
    <row r="28" spans="1:13" s="149" customFormat="1" ht="47.25" x14ac:dyDescent="0.3">
      <c r="A28" s="187">
        <v>7</v>
      </c>
      <c r="B28" s="183" t="s">
        <v>100</v>
      </c>
      <c r="C28" s="183" t="s">
        <v>20</v>
      </c>
      <c r="D28" s="185"/>
      <c r="E28" s="188">
        <v>20</v>
      </c>
      <c r="F28" s="199"/>
      <c r="G28" s="190"/>
      <c r="H28" s="190"/>
      <c r="I28" s="190"/>
      <c r="J28" s="190"/>
      <c r="K28" s="190"/>
      <c r="L28" s="156"/>
      <c r="M28" s="149">
        <f>(5.2+1.5+2.23+1.37)*3.38+(4.29+3.43+1.8+12.03+7.84)*3.88</f>
        <v>148.84719999999999</v>
      </c>
    </row>
    <row r="29" spans="1:13" s="112" customFormat="1" x14ac:dyDescent="0.3">
      <c r="A29" s="154"/>
      <c r="B29" s="212" t="s">
        <v>21</v>
      </c>
      <c r="C29" s="154" t="s">
        <v>20</v>
      </c>
      <c r="D29" s="155">
        <v>1</v>
      </c>
      <c r="E29" s="155">
        <f>E28*D29</f>
        <v>20</v>
      </c>
      <c r="F29" s="160"/>
      <c r="G29" s="156"/>
      <c r="H29" s="189"/>
      <c r="I29" s="189"/>
      <c r="J29" s="189"/>
      <c r="K29" s="189"/>
      <c r="L29" s="156"/>
    </row>
    <row r="30" spans="1:13" s="112" customFormat="1" x14ac:dyDescent="0.3">
      <c r="A30" s="159"/>
      <c r="B30" s="212" t="s">
        <v>119</v>
      </c>
      <c r="C30" s="154" t="s">
        <v>20</v>
      </c>
      <c r="D30" s="155">
        <v>1.0149999999999999</v>
      </c>
      <c r="E30" s="155">
        <f>E28*D30</f>
        <v>20.299999999999997</v>
      </c>
      <c r="F30" s="157"/>
      <c r="G30" s="189"/>
      <c r="H30" s="156"/>
      <c r="I30" s="156"/>
      <c r="J30" s="189"/>
      <c r="K30" s="189"/>
      <c r="L30" s="156"/>
    </row>
    <row r="31" spans="1:13" s="112" customFormat="1" x14ac:dyDescent="0.3">
      <c r="A31" s="154"/>
      <c r="B31" s="212" t="s">
        <v>70</v>
      </c>
      <c r="C31" s="154" t="s">
        <v>102</v>
      </c>
      <c r="D31" s="155">
        <v>1</v>
      </c>
      <c r="E31" s="165">
        <v>1</v>
      </c>
      <c r="F31" s="157"/>
      <c r="G31" s="189"/>
      <c r="H31" s="156"/>
      <c r="I31" s="156"/>
      <c r="J31" s="160"/>
      <c r="K31" s="163"/>
      <c r="L31" s="156"/>
    </row>
    <row r="32" spans="1:13" s="112" customFormat="1" x14ac:dyDescent="0.3">
      <c r="A32" s="154"/>
      <c r="B32" s="212" t="s">
        <v>37</v>
      </c>
      <c r="C32" s="154" t="s">
        <v>25</v>
      </c>
      <c r="D32" s="155">
        <v>0.70299999999999996</v>
      </c>
      <c r="E32" s="155">
        <f>E28*D32</f>
        <v>14.059999999999999</v>
      </c>
      <c r="F32" s="157"/>
      <c r="G32" s="189"/>
      <c r="H32" s="160"/>
      <c r="I32" s="156"/>
      <c r="J32" s="189"/>
      <c r="K32" s="189"/>
      <c r="L32" s="156"/>
    </row>
    <row r="33" spans="1:13" s="112" customFormat="1" x14ac:dyDescent="0.3">
      <c r="A33" s="154"/>
      <c r="B33" s="212" t="s">
        <v>107</v>
      </c>
      <c r="C33" s="154" t="s">
        <v>20</v>
      </c>
      <c r="D33" s="186">
        <v>1.14E-2</v>
      </c>
      <c r="E33" s="155">
        <f>E28*D33</f>
        <v>0.22800000000000001</v>
      </c>
      <c r="F33" s="157"/>
      <c r="G33" s="189"/>
      <c r="H33" s="160"/>
      <c r="I33" s="156"/>
      <c r="J33" s="189"/>
      <c r="K33" s="189"/>
      <c r="L33" s="156"/>
    </row>
    <row r="34" spans="1:13" s="112" customFormat="1" x14ac:dyDescent="0.3">
      <c r="A34" s="154"/>
      <c r="B34" s="214" t="s">
        <v>120</v>
      </c>
      <c r="C34" s="154" t="s">
        <v>26</v>
      </c>
      <c r="D34" s="160">
        <v>1.04</v>
      </c>
      <c r="E34" s="155">
        <f>(726.7+17.1+11.3+3.3)*1.04/1000</f>
        <v>0.78873599999999999</v>
      </c>
      <c r="F34" s="157"/>
      <c r="G34" s="189"/>
      <c r="H34" s="164"/>
      <c r="I34" s="156"/>
      <c r="J34" s="189"/>
      <c r="K34" s="189"/>
      <c r="L34" s="156"/>
    </row>
    <row r="35" spans="1:13" s="68" customFormat="1" x14ac:dyDescent="0.3">
      <c r="A35" s="154"/>
      <c r="B35" s="215" t="s">
        <v>121</v>
      </c>
      <c r="C35" s="154" t="s">
        <v>26</v>
      </c>
      <c r="D35" s="160">
        <v>1.04</v>
      </c>
      <c r="E35" s="155">
        <f>798.6*1.04/1000</f>
        <v>0.83054400000000006</v>
      </c>
      <c r="F35" s="157"/>
      <c r="G35" s="189"/>
      <c r="H35" s="164"/>
      <c r="I35" s="156"/>
      <c r="J35" s="189"/>
      <c r="K35" s="189"/>
      <c r="L35" s="156"/>
    </row>
    <row r="36" spans="1:13" s="112" customFormat="1" x14ac:dyDescent="0.3">
      <c r="A36" s="154"/>
      <c r="B36" s="215" t="s">
        <v>122</v>
      </c>
      <c r="C36" s="154" t="s">
        <v>26</v>
      </c>
      <c r="D36" s="160">
        <v>1.04</v>
      </c>
      <c r="E36" s="155">
        <f>1449.4*1.04/1000</f>
        <v>1.5073760000000003</v>
      </c>
      <c r="F36" s="157"/>
      <c r="G36" s="189"/>
      <c r="H36" s="164"/>
      <c r="I36" s="156"/>
      <c r="J36" s="189"/>
      <c r="K36" s="189"/>
      <c r="L36" s="156"/>
    </row>
    <row r="37" spans="1:13" s="68" customFormat="1" x14ac:dyDescent="0.3">
      <c r="A37" s="154"/>
      <c r="B37" s="215" t="s">
        <v>71</v>
      </c>
      <c r="C37" s="154" t="s">
        <v>24</v>
      </c>
      <c r="D37" s="155">
        <v>6</v>
      </c>
      <c r="E37" s="155">
        <f>(E34+E36+E35)*D37</f>
        <v>18.759936000000003</v>
      </c>
      <c r="F37" s="157"/>
      <c r="G37" s="189"/>
      <c r="H37" s="164"/>
      <c r="I37" s="156"/>
      <c r="J37" s="189"/>
      <c r="K37" s="189"/>
      <c r="L37" s="156"/>
    </row>
    <row r="38" spans="1:13" s="112" customFormat="1" x14ac:dyDescent="0.3">
      <c r="A38" s="154"/>
      <c r="B38" s="212" t="s">
        <v>23</v>
      </c>
      <c r="C38" s="154" t="s">
        <v>2</v>
      </c>
      <c r="D38" s="155">
        <v>1</v>
      </c>
      <c r="E38" s="155">
        <f>E28*D38</f>
        <v>20</v>
      </c>
      <c r="F38" s="157"/>
      <c r="G38" s="192"/>
      <c r="H38" s="197"/>
      <c r="I38" s="198"/>
      <c r="J38" s="191"/>
      <c r="K38" s="192"/>
      <c r="L38" s="156"/>
    </row>
    <row r="39" spans="1:13" s="149" customFormat="1" ht="32.450000000000003" customHeight="1" x14ac:dyDescent="0.3">
      <c r="A39" s="178">
        <v>9</v>
      </c>
      <c r="B39" s="150" t="s">
        <v>128</v>
      </c>
      <c r="C39" s="150" t="s">
        <v>20</v>
      </c>
      <c r="D39" s="151"/>
      <c r="E39" s="152">
        <f>(78.13*0.2+23.68*0.3+3.43*0.705+5.2*0.73)</f>
        <v>28.94415</v>
      </c>
      <c r="F39" s="153"/>
      <c r="G39" s="153"/>
      <c r="H39" s="153"/>
      <c r="I39" s="153"/>
      <c r="J39" s="153"/>
      <c r="K39" s="153"/>
      <c r="L39" s="156"/>
    </row>
    <row r="40" spans="1:13" s="112" customFormat="1" x14ac:dyDescent="0.3">
      <c r="A40" s="154"/>
      <c r="B40" s="212" t="s">
        <v>21</v>
      </c>
      <c r="C40" s="154" t="s">
        <v>20</v>
      </c>
      <c r="D40" s="155">
        <v>1</v>
      </c>
      <c r="E40" s="155">
        <f>E39*D40</f>
        <v>28.94415</v>
      </c>
      <c r="F40" s="160"/>
      <c r="G40" s="156"/>
      <c r="H40" s="189"/>
      <c r="I40" s="189"/>
      <c r="J40" s="189"/>
      <c r="K40" s="189"/>
      <c r="L40" s="156"/>
    </row>
    <row r="41" spans="1:13" s="112" customFormat="1" x14ac:dyDescent="0.3">
      <c r="A41" s="154"/>
      <c r="B41" s="212" t="s">
        <v>22</v>
      </c>
      <c r="C41" s="154" t="s">
        <v>2</v>
      </c>
      <c r="D41" s="155">
        <v>0.81</v>
      </c>
      <c r="E41" s="155">
        <f>E39*D41</f>
        <v>23.444761500000002</v>
      </c>
      <c r="F41" s="157"/>
      <c r="G41" s="189"/>
      <c r="H41" s="189"/>
      <c r="I41" s="189"/>
      <c r="J41" s="156"/>
      <c r="K41" s="156"/>
      <c r="L41" s="156"/>
    </row>
    <row r="42" spans="1:13" s="112" customFormat="1" x14ac:dyDescent="0.3">
      <c r="A42" s="159"/>
      <c r="B42" s="212" t="s">
        <v>119</v>
      </c>
      <c r="C42" s="154" t="s">
        <v>20</v>
      </c>
      <c r="D42" s="155">
        <v>1.0149999999999999</v>
      </c>
      <c r="E42" s="155">
        <f>E39*D42</f>
        <v>29.378312249999997</v>
      </c>
      <c r="F42" s="157"/>
      <c r="G42" s="189"/>
      <c r="H42" s="156"/>
      <c r="I42" s="156"/>
      <c r="J42" s="189"/>
      <c r="K42" s="189"/>
      <c r="L42" s="156"/>
    </row>
    <row r="43" spans="1:13" s="112" customFormat="1" x14ac:dyDescent="0.3">
      <c r="A43" s="154"/>
      <c r="B43" s="212" t="s">
        <v>70</v>
      </c>
      <c r="C43" s="154" t="s">
        <v>20</v>
      </c>
      <c r="D43" s="155">
        <v>1</v>
      </c>
      <c r="E43" s="165">
        <v>1</v>
      </c>
      <c r="F43" s="157"/>
      <c r="G43" s="189"/>
      <c r="H43" s="156"/>
      <c r="I43" s="156"/>
      <c r="J43" s="168"/>
      <c r="K43" s="156"/>
      <c r="L43" s="156"/>
    </row>
    <row r="44" spans="1:13" s="112" customFormat="1" x14ac:dyDescent="0.3">
      <c r="A44" s="154"/>
      <c r="B44" s="212" t="s">
        <v>37</v>
      </c>
      <c r="C44" s="154" t="s">
        <v>25</v>
      </c>
      <c r="D44" s="155">
        <v>1.37</v>
      </c>
      <c r="E44" s="155">
        <f>E39*D44</f>
        <v>39.653485500000002</v>
      </c>
      <c r="F44" s="157"/>
      <c r="G44" s="189"/>
      <c r="H44" s="160"/>
      <c r="I44" s="156"/>
      <c r="J44" s="189"/>
      <c r="K44" s="189"/>
      <c r="L44" s="156"/>
    </row>
    <row r="45" spans="1:13" s="112" customFormat="1" x14ac:dyDescent="0.3">
      <c r="A45" s="154"/>
      <c r="B45" s="212" t="s">
        <v>107</v>
      </c>
      <c r="C45" s="154" t="s">
        <v>20</v>
      </c>
      <c r="D45" s="186">
        <v>8.3999999999999995E-3</v>
      </c>
      <c r="E45" s="155">
        <f>E39*D45</f>
        <v>0.24313085999999998</v>
      </c>
      <c r="F45" s="157"/>
      <c r="G45" s="189"/>
      <c r="H45" s="156"/>
      <c r="I45" s="156"/>
      <c r="J45" s="189"/>
      <c r="K45" s="189"/>
      <c r="L45" s="156"/>
    </row>
    <row r="46" spans="1:13" s="68" customFormat="1" x14ac:dyDescent="0.3">
      <c r="A46" s="154"/>
      <c r="B46" s="214" t="s">
        <v>120</v>
      </c>
      <c r="C46" s="154" t="s">
        <v>26</v>
      </c>
      <c r="D46" s="165">
        <v>1.04</v>
      </c>
      <c r="E46" s="155">
        <f>(54+7.7+74.1+293.2/900*72+202.3/670*100)*1.04/1000</f>
        <v>0.19702803104477612</v>
      </c>
      <c r="F46" s="157"/>
      <c r="G46" s="189"/>
      <c r="H46" s="164"/>
      <c r="I46" s="156"/>
      <c r="J46" s="189"/>
      <c r="K46" s="189"/>
      <c r="L46" s="156"/>
    </row>
    <row r="47" spans="1:13" s="68" customFormat="1" x14ac:dyDescent="0.3">
      <c r="A47" s="154"/>
      <c r="B47" s="215" t="s">
        <v>123</v>
      </c>
      <c r="C47" s="154" t="s">
        <v>26</v>
      </c>
      <c r="D47" s="165">
        <v>1.04</v>
      </c>
      <c r="E47" s="155">
        <f>(25.9+20.9+202.3/670*100)*1.04/1000</f>
        <v>8.0073791044776133E-2</v>
      </c>
      <c r="F47" s="157"/>
      <c r="G47" s="189"/>
      <c r="H47" s="164"/>
      <c r="I47" s="156"/>
      <c r="J47" s="189"/>
      <c r="K47" s="189"/>
      <c r="L47" s="156"/>
    </row>
    <row r="48" spans="1:13" s="68" customFormat="1" x14ac:dyDescent="0.3">
      <c r="A48" s="154"/>
      <c r="B48" s="215" t="s">
        <v>121</v>
      </c>
      <c r="C48" s="154" t="s">
        <v>26</v>
      </c>
      <c r="D48" s="165">
        <v>1.04</v>
      </c>
      <c r="E48" s="155">
        <f>(M50+64.9+61.1+95.8+48.6+46.2+75.1)*1.04/1000</f>
        <v>2.2920747199999996</v>
      </c>
      <c r="F48" s="157"/>
      <c r="G48" s="189"/>
      <c r="H48" s="164"/>
      <c r="I48" s="156"/>
      <c r="J48" s="189"/>
      <c r="K48" s="189"/>
      <c r="L48" s="156"/>
      <c r="M48" s="68">
        <f>78.13+23.68</f>
        <v>101.81</v>
      </c>
    </row>
    <row r="49" spans="1:13" s="68" customFormat="1" x14ac:dyDescent="0.3">
      <c r="A49" s="154"/>
      <c r="B49" s="215" t="s">
        <v>71</v>
      </c>
      <c r="C49" s="154" t="s">
        <v>24</v>
      </c>
      <c r="D49" s="155">
        <v>6</v>
      </c>
      <c r="E49" s="155">
        <f>(E48+E47+E46)*D49</f>
        <v>15.41505925253731</v>
      </c>
      <c r="F49" s="157"/>
      <c r="G49" s="189"/>
      <c r="H49" s="200"/>
      <c r="I49" s="156"/>
      <c r="J49" s="189"/>
      <c r="K49" s="189"/>
      <c r="L49" s="156"/>
      <c r="M49" s="68">
        <f>M48*20</f>
        <v>2036.2</v>
      </c>
    </row>
    <row r="50" spans="1:13" s="112" customFormat="1" x14ac:dyDescent="0.3">
      <c r="A50" s="184"/>
      <c r="B50" s="216" t="s">
        <v>23</v>
      </c>
      <c r="C50" s="193" t="s">
        <v>2</v>
      </c>
      <c r="D50" s="194">
        <v>1</v>
      </c>
      <c r="E50" s="195">
        <f>E39*D50</f>
        <v>28.94415</v>
      </c>
      <c r="F50" s="196"/>
      <c r="G50" s="192"/>
      <c r="H50" s="197"/>
      <c r="I50" s="198"/>
      <c r="J50" s="191"/>
      <c r="K50" s="192"/>
      <c r="L50" s="156"/>
      <c r="M50" s="112">
        <f>M49*0.89</f>
        <v>1812.2180000000001</v>
      </c>
    </row>
    <row r="51" spans="1:13" s="36" customFormat="1" ht="17.45" customHeight="1" x14ac:dyDescent="0.3">
      <c r="A51" s="70">
        <v>1</v>
      </c>
      <c r="B51" s="71" t="s">
        <v>124</v>
      </c>
      <c r="C51" s="71" t="s">
        <v>20</v>
      </c>
      <c r="D51" s="72"/>
      <c r="E51" s="98">
        <v>4.4400000000000004</v>
      </c>
      <c r="F51" s="80"/>
      <c r="G51" s="80"/>
      <c r="H51" s="80"/>
      <c r="I51" s="80"/>
      <c r="J51" s="80"/>
      <c r="K51" s="80"/>
      <c r="L51" s="156"/>
    </row>
    <row r="52" spans="1:13" s="37" customFormat="1" x14ac:dyDescent="0.3">
      <c r="A52" s="74"/>
      <c r="B52" s="110" t="s">
        <v>21</v>
      </c>
      <c r="C52" s="110" t="s">
        <v>20</v>
      </c>
      <c r="D52" s="111">
        <v>1</v>
      </c>
      <c r="E52" s="111">
        <f>E51*D52</f>
        <v>4.4400000000000004</v>
      </c>
      <c r="F52" s="156"/>
      <c r="G52" s="75"/>
      <c r="H52" s="78"/>
      <c r="I52" s="78"/>
      <c r="J52" s="78"/>
      <c r="K52" s="78"/>
      <c r="L52" s="156"/>
    </row>
    <row r="53" spans="1:13" s="37" customFormat="1" x14ac:dyDescent="0.3">
      <c r="A53" s="159"/>
      <c r="B53" s="74" t="s">
        <v>103</v>
      </c>
      <c r="C53" s="74" t="s">
        <v>20</v>
      </c>
      <c r="D53" s="76">
        <v>1.0149999999999999</v>
      </c>
      <c r="E53" s="76">
        <f>E51*D53</f>
        <v>4.5065999999999997</v>
      </c>
      <c r="F53" s="77"/>
      <c r="G53" s="78"/>
      <c r="H53" s="75"/>
      <c r="I53" s="75"/>
      <c r="J53" s="78"/>
      <c r="K53" s="78"/>
      <c r="L53" s="156"/>
    </row>
    <row r="54" spans="1:13" s="112" customFormat="1" x14ac:dyDescent="0.3">
      <c r="A54" s="110"/>
      <c r="B54" s="110" t="s">
        <v>70</v>
      </c>
      <c r="C54" s="110" t="s">
        <v>20</v>
      </c>
      <c r="D54" s="111">
        <v>1</v>
      </c>
      <c r="E54" s="165">
        <v>1</v>
      </c>
      <c r="F54" s="77"/>
      <c r="G54" s="78"/>
      <c r="H54" s="75"/>
      <c r="I54" s="75"/>
      <c r="J54" s="168"/>
      <c r="K54" s="75"/>
      <c r="L54" s="156"/>
    </row>
    <row r="55" spans="1:13" s="37" customFormat="1" x14ac:dyDescent="0.3">
      <c r="A55" s="74"/>
      <c r="B55" s="74" t="s">
        <v>37</v>
      </c>
      <c r="C55" s="74" t="s">
        <v>25</v>
      </c>
      <c r="D55" s="76">
        <v>2.29</v>
      </c>
      <c r="E55" s="76">
        <f>E51*D55</f>
        <v>10.1676</v>
      </c>
      <c r="F55" s="77"/>
      <c r="G55" s="78"/>
      <c r="H55" s="160"/>
      <c r="I55" s="75"/>
      <c r="J55" s="78"/>
      <c r="K55" s="78"/>
      <c r="L55" s="156"/>
    </row>
    <row r="56" spans="1:13" s="37" customFormat="1" x14ac:dyDescent="0.3">
      <c r="A56" s="74"/>
      <c r="B56" s="159" t="s">
        <v>107</v>
      </c>
      <c r="C56" s="74" t="s">
        <v>20</v>
      </c>
      <c r="D56" s="84">
        <v>1.6E-2</v>
      </c>
      <c r="E56" s="76">
        <f>E51*D56</f>
        <v>7.1040000000000006E-2</v>
      </c>
      <c r="F56" s="77"/>
      <c r="G56" s="78"/>
      <c r="H56" s="160"/>
      <c r="I56" s="75"/>
      <c r="J56" s="78"/>
      <c r="K56" s="78"/>
      <c r="L56" s="156"/>
    </row>
    <row r="57" spans="1:13" s="20" customFormat="1" x14ac:dyDescent="0.3">
      <c r="A57" s="74"/>
      <c r="B57" s="108" t="s">
        <v>68</v>
      </c>
      <c r="C57" s="74" t="s">
        <v>26</v>
      </c>
      <c r="D57" s="165">
        <v>1.04</v>
      </c>
      <c r="E57" s="76">
        <f>(39.1+13.5+6.5)*1.04/1000</f>
        <v>6.1464000000000005E-2</v>
      </c>
      <c r="F57" s="77"/>
      <c r="G57" s="78"/>
      <c r="H57" s="164"/>
      <c r="I57" s="75"/>
      <c r="J57" s="78"/>
      <c r="K57" s="78"/>
      <c r="L57" s="156"/>
    </row>
    <row r="58" spans="1:13" s="21" customFormat="1" x14ac:dyDescent="0.3">
      <c r="A58" s="74"/>
      <c r="B58" s="109" t="s">
        <v>69</v>
      </c>
      <c r="C58" s="74" t="s">
        <v>26</v>
      </c>
      <c r="D58" s="165">
        <v>1.04</v>
      </c>
      <c r="E58" s="76">
        <f>30.8*1.04/1000</f>
        <v>3.2032000000000005E-2</v>
      </c>
      <c r="F58" s="77"/>
      <c r="G58" s="78"/>
      <c r="H58" s="164"/>
      <c r="I58" s="75"/>
      <c r="J58" s="78"/>
      <c r="K58" s="78"/>
      <c r="L58" s="156"/>
    </row>
    <row r="59" spans="1:13" s="21" customFormat="1" x14ac:dyDescent="0.3">
      <c r="A59" s="74"/>
      <c r="B59" s="109" t="s">
        <v>72</v>
      </c>
      <c r="C59" s="74" t="s">
        <v>26</v>
      </c>
      <c r="D59" s="165">
        <v>1.04</v>
      </c>
      <c r="E59" s="76">
        <f>550.2*1.04/1000</f>
        <v>0.57220800000000005</v>
      </c>
      <c r="F59" s="77"/>
      <c r="G59" s="78"/>
      <c r="H59" s="164"/>
      <c r="I59" s="75"/>
      <c r="J59" s="78"/>
      <c r="K59" s="78"/>
      <c r="L59" s="156"/>
    </row>
    <row r="60" spans="1:13" s="68" customFormat="1" x14ac:dyDescent="0.3">
      <c r="A60" s="110"/>
      <c r="B60" s="109" t="s">
        <v>71</v>
      </c>
      <c r="C60" s="110" t="s">
        <v>24</v>
      </c>
      <c r="D60" s="111">
        <v>6</v>
      </c>
      <c r="E60" s="76">
        <f>(E57+E59+E58)*D60</f>
        <v>3.9942240000000004</v>
      </c>
      <c r="F60" s="77"/>
      <c r="G60" s="78"/>
      <c r="H60" s="164"/>
      <c r="I60" s="75"/>
      <c r="J60" s="78"/>
      <c r="K60" s="78"/>
      <c r="L60" s="156"/>
    </row>
    <row r="61" spans="1:13" s="37" customFormat="1" x14ac:dyDescent="0.3">
      <c r="A61" s="74"/>
      <c r="B61" s="74" t="s">
        <v>23</v>
      </c>
      <c r="C61" s="74" t="s">
        <v>2</v>
      </c>
      <c r="D61" s="76">
        <v>0.39</v>
      </c>
      <c r="E61" s="76">
        <f>E51*D61</f>
        <v>1.7316000000000003</v>
      </c>
      <c r="F61" s="77"/>
      <c r="G61" s="78"/>
      <c r="H61" s="75"/>
      <c r="I61" s="75"/>
      <c r="J61" s="78"/>
      <c r="K61" s="78"/>
      <c r="L61" s="156"/>
    </row>
    <row r="62" spans="1:13" s="256" customFormat="1" ht="39.6" customHeight="1" x14ac:dyDescent="0.3">
      <c r="A62" s="88">
        <v>2</v>
      </c>
      <c r="B62" s="71" t="s">
        <v>84</v>
      </c>
      <c r="C62" s="71" t="s">
        <v>26</v>
      </c>
      <c r="D62" s="72"/>
      <c r="E62" s="98">
        <f>E65+E66+E67+E68</f>
        <v>4.1402608000000001</v>
      </c>
      <c r="F62" s="90"/>
      <c r="G62" s="90"/>
      <c r="H62" s="90"/>
      <c r="I62" s="90"/>
      <c r="J62" s="82"/>
      <c r="K62" s="88"/>
      <c r="L62" s="156"/>
      <c r="M62" s="256">
        <f>E62/1.04</f>
        <v>3.98102</v>
      </c>
    </row>
    <row r="63" spans="1:13" s="256" customFormat="1" x14ac:dyDescent="0.3">
      <c r="A63" s="88"/>
      <c r="B63" s="110" t="s">
        <v>21</v>
      </c>
      <c r="C63" s="110" t="s">
        <v>26</v>
      </c>
      <c r="D63" s="111">
        <v>1</v>
      </c>
      <c r="E63" s="111">
        <f>E62*D63</f>
        <v>4.1402608000000001</v>
      </c>
      <c r="F63" s="160"/>
      <c r="G63" s="82"/>
      <c r="H63" s="92"/>
      <c r="I63" s="92"/>
      <c r="J63" s="92"/>
      <c r="K63" s="92"/>
      <c r="L63" s="156"/>
    </row>
    <row r="64" spans="1:13" s="256" customFormat="1" x14ac:dyDescent="0.3">
      <c r="A64" s="88"/>
      <c r="B64" s="169" t="s">
        <v>108</v>
      </c>
      <c r="C64" s="88" t="s">
        <v>102</v>
      </c>
      <c r="D64" s="91">
        <v>1</v>
      </c>
      <c r="E64" s="91">
        <v>1</v>
      </c>
      <c r="F64" s="90"/>
      <c r="G64" s="92"/>
      <c r="H64" s="82"/>
      <c r="I64" s="82"/>
      <c r="J64" s="162"/>
      <c r="K64" s="82"/>
      <c r="L64" s="156"/>
    </row>
    <row r="65" spans="1:13" s="256" customFormat="1" ht="16.899999999999999" customHeight="1" x14ac:dyDescent="0.3">
      <c r="A65" s="88"/>
      <c r="B65" s="113" t="s">
        <v>85</v>
      </c>
      <c r="C65" s="88" t="s">
        <v>26</v>
      </c>
      <c r="D65" s="82"/>
      <c r="E65" s="89">
        <f>(350.01+83.21+76.85+29.68+92.43+89.25+207.04+202.04+69.96+205.22)*1.04/1000</f>
        <v>1.4619175999999998</v>
      </c>
      <c r="F65" s="90"/>
      <c r="G65" s="92"/>
      <c r="H65" s="170"/>
      <c r="I65" s="82"/>
      <c r="J65" s="92"/>
      <c r="K65" s="92"/>
      <c r="L65" s="156"/>
    </row>
    <row r="66" spans="1:13" s="256" customFormat="1" ht="16.149999999999999" customHeight="1" x14ac:dyDescent="0.3">
      <c r="A66" s="88"/>
      <c r="B66" s="113" t="s">
        <v>86</v>
      </c>
      <c r="C66" s="88" t="s">
        <v>26</v>
      </c>
      <c r="D66" s="82"/>
      <c r="E66" s="89">
        <f>(1083.88+151.8+175.95+1069.5)*1.04/1000</f>
        <v>2.5803752000000002</v>
      </c>
      <c r="F66" s="90"/>
      <c r="G66" s="92"/>
      <c r="H66" s="170"/>
      <c r="I66" s="82"/>
      <c r="J66" s="92"/>
      <c r="K66" s="92"/>
      <c r="L66" s="156"/>
    </row>
    <row r="67" spans="1:13" s="256" customFormat="1" x14ac:dyDescent="0.3">
      <c r="A67" s="88"/>
      <c r="B67" s="114" t="s">
        <v>87</v>
      </c>
      <c r="C67" s="88" t="s">
        <v>26</v>
      </c>
      <c r="D67" s="82"/>
      <c r="E67" s="89">
        <f>(16.5+6.7)*1.04/1000</f>
        <v>2.4128E-2</v>
      </c>
      <c r="F67" s="90"/>
      <c r="G67" s="92"/>
      <c r="H67" s="170"/>
      <c r="I67" s="82"/>
      <c r="J67" s="92"/>
      <c r="K67" s="92"/>
      <c r="L67" s="156"/>
    </row>
    <row r="68" spans="1:13" s="256" customFormat="1" x14ac:dyDescent="0.3">
      <c r="A68" s="88"/>
      <c r="B68" s="114" t="s">
        <v>88</v>
      </c>
      <c r="C68" s="88" t="s">
        <v>26</v>
      </c>
      <c r="D68" s="82"/>
      <c r="E68" s="89">
        <f>(62.8+1.4+6.8)*1.04/1000</f>
        <v>7.3840000000000003E-2</v>
      </c>
      <c r="F68" s="90"/>
      <c r="G68" s="92"/>
      <c r="H68" s="170"/>
      <c r="I68" s="82"/>
      <c r="J68" s="92"/>
      <c r="K68" s="92"/>
      <c r="L68" s="156"/>
    </row>
    <row r="69" spans="1:13" s="256" customFormat="1" x14ac:dyDescent="0.3">
      <c r="A69" s="88"/>
      <c r="B69" s="88" t="s">
        <v>38</v>
      </c>
      <c r="C69" s="88" t="s">
        <v>24</v>
      </c>
      <c r="D69" s="88">
        <v>24.4</v>
      </c>
      <c r="E69" s="91">
        <f>E62*D69</f>
        <v>101.02236352</v>
      </c>
      <c r="F69" s="90"/>
      <c r="G69" s="92"/>
      <c r="H69" s="160"/>
      <c r="I69" s="82"/>
      <c r="J69" s="92"/>
      <c r="K69" s="92"/>
      <c r="L69" s="156"/>
    </row>
    <row r="70" spans="1:13" s="256" customFormat="1" x14ac:dyDescent="0.3">
      <c r="A70" s="88"/>
      <c r="B70" s="88" t="s">
        <v>23</v>
      </c>
      <c r="C70" s="88" t="s">
        <v>2</v>
      </c>
      <c r="D70" s="91">
        <v>2.78</v>
      </c>
      <c r="E70" s="91">
        <f>E62*D70</f>
        <v>11.509925023999999</v>
      </c>
      <c r="F70" s="90"/>
      <c r="G70" s="92"/>
      <c r="H70" s="82"/>
      <c r="I70" s="82"/>
      <c r="J70" s="92"/>
      <c r="K70" s="92"/>
      <c r="L70" s="156"/>
    </row>
    <row r="71" spans="1:13" s="256" customFormat="1" ht="48" customHeight="1" x14ac:dyDescent="0.3">
      <c r="A71" s="88">
        <v>3</v>
      </c>
      <c r="B71" s="150" t="s">
        <v>136</v>
      </c>
      <c r="C71" s="71" t="s">
        <v>26</v>
      </c>
      <c r="D71" s="72"/>
      <c r="E71" s="98">
        <f>E74+E75</f>
        <v>2.24746808</v>
      </c>
      <c r="F71" s="90"/>
      <c r="G71" s="90"/>
      <c r="H71" s="90"/>
      <c r="I71" s="90"/>
      <c r="J71" s="82"/>
      <c r="K71" s="88"/>
      <c r="L71" s="156"/>
      <c r="M71" s="256">
        <f>E71/1.04</f>
        <v>2.1610269999999998</v>
      </c>
    </row>
    <row r="72" spans="1:13" s="256" customFormat="1" x14ac:dyDescent="0.3">
      <c r="A72" s="88"/>
      <c r="B72" s="110" t="s">
        <v>21</v>
      </c>
      <c r="C72" s="110" t="s">
        <v>26</v>
      </c>
      <c r="D72" s="111">
        <v>1</v>
      </c>
      <c r="E72" s="111">
        <f>E71*D72</f>
        <v>2.24746808</v>
      </c>
      <c r="F72" s="160"/>
      <c r="G72" s="82"/>
      <c r="H72" s="92"/>
      <c r="I72" s="92"/>
      <c r="J72" s="92"/>
      <c r="K72" s="92"/>
      <c r="L72" s="156"/>
    </row>
    <row r="73" spans="1:13" s="256" customFormat="1" x14ac:dyDescent="0.3">
      <c r="A73" s="88"/>
      <c r="B73" s="88" t="s">
        <v>108</v>
      </c>
      <c r="C73" s="88" t="str">
        <f>C64</f>
        <v>manq/dR</v>
      </c>
      <c r="D73" s="88">
        <v>1</v>
      </c>
      <c r="E73" s="91">
        <v>1</v>
      </c>
      <c r="F73" s="90"/>
      <c r="G73" s="92"/>
      <c r="H73" s="82"/>
      <c r="I73" s="82"/>
      <c r="J73" s="162"/>
      <c r="K73" s="82"/>
      <c r="L73" s="156"/>
    </row>
    <row r="74" spans="1:13" s="256" customFormat="1" x14ac:dyDescent="0.3">
      <c r="A74" s="88"/>
      <c r="B74" s="113" t="s">
        <v>96</v>
      </c>
      <c r="C74" s="88" t="s">
        <v>26</v>
      </c>
      <c r="D74" s="82"/>
      <c r="E74" s="89">
        <v>0.31088927999999999</v>
      </c>
      <c r="F74" s="90"/>
      <c r="G74" s="92"/>
      <c r="H74" s="170"/>
      <c r="I74" s="82"/>
      <c r="J74" s="92"/>
      <c r="K74" s="92"/>
      <c r="L74" s="156"/>
      <c r="M74" s="256">
        <f>8.1*3+3.95*2+0.65*4</f>
        <v>34.799999999999997</v>
      </c>
    </row>
    <row r="75" spans="1:13" s="256" customFormat="1" ht="17.45" customHeight="1" x14ac:dyDescent="0.3">
      <c r="A75" s="88"/>
      <c r="B75" s="113" t="s">
        <v>97</v>
      </c>
      <c r="C75" s="88" t="s">
        <v>26</v>
      </c>
      <c r="D75" s="82"/>
      <c r="E75" s="89">
        <v>1.9365788000000002</v>
      </c>
      <c r="F75" s="90"/>
      <c r="G75" s="92"/>
      <c r="H75" s="170"/>
      <c r="I75" s="82"/>
      <c r="J75" s="92"/>
      <c r="K75" s="92"/>
      <c r="L75" s="156"/>
      <c r="M75" s="256">
        <f>2.54*81+2.84*40+0.6*26+8*4+0.25*16+4.8*7*2</f>
        <v>438.14000000000004</v>
      </c>
    </row>
    <row r="76" spans="1:13" s="256" customFormat="1" x14ac:dyDescent="0.3">
      <c r="A76" s="88"/>
      <c r="B76" s="88" t="s">
        <v>38</v>
      </c>
      <c r="C76" s="88" t="s">
        <v>24</v>
      </c>
      <c r="D76" s="88">
        <v>24.4</v>
      </c>
      <c r="E76" s="91">
        <f>E71*D76</f>
        <v>54.838221151999996</v>
      </c>
      <c r="F76" s="90"/>
      <c r="G76" s="92"/>
      <c r="H76" s="160"/>
      <c r="I76" s="82"/>
      <c r="J76" s="92"/>
      <c r="K76" s="92"/>
      <c r="L76" s="156"/>
    </row>
    <row r="77" spans="1:13" s="256" customFormat="1" x14ac:dyDescent="0.3">
      <c r="A77" s="88"/>
      <c r="B77" s="88" t="s">
        <v>23</v>
      </c>
      <c r="C77" s="88" t="s">
        <v>2</v>
      </c>
      <c r="D77" s="91">
        <v>2.78</v>
      </c>
      <c r="E77" s="91">
        <f>E71*D77</f>
        <v>6.2479612623999996</v>
      </c>
      <c r="F77" s="90"/>
      <c r="G77" s="92"/>
      <c r="H77" s="82"/>
      <c r="I77" s="82"/>
      <c r="J77" s="92"/>
      <c r="K77" s="92"/>
      <c r="L77" s="156"/>
    </row>
    <row r="78" spans="1:13" s="257" customFormat="1" ht="31.5" x14ac:dyDescent="0.3">
      <c r="A78" s="94">
        <v>4</v>
      </c>
      <c r="B78" s="71" t="s">
        <v>109</v>
      </c>
      <c r="C78" s="71" t="s">
        <v>26</v>
      </c>
      <c r="D78" s="72"/>
      <c r="E78" s="98">
        <f>E62+E71</f>
        <v>6.3877288800000001</v>
      </c>
      <c r="F78" s="96"/>
      <c r="G78" s="96"/>
      <c r="H78" s="96"/>
      <c r="I78" s="96"/>
      <c r="J78" s="96"/>
      <c r="K78" s="96"/>
      <c r="L78" s="156"/>
    </row>
    <row r="79" spans="1:13" s="256" customFormat="1" x14ac:dyDescent="0.3">
      <c r="A79" s="88"/>
      <c r="B79" s="88" t="s">
        <v>21</v>
      </c>
      <c r="C79" s="70" t="s">
        <v>26</v>
      </c>
      <c r="D79" s="91">
        <v>1</v>
      </c>
      <c r="E79" s="91">
        <f>E78*D79</f>
        <v>6.3877288800000001</v>
      </c>
      <c r="F79" s="162"/>
      <c r="G79" s="82"/>
      <c r="H79" s="92"/>
      <c r="I79" s="92"/>
      <c r="J79" s="92"/>
      <c r="K79" s="92"/>
      <c r="L79" s="156"/>
    </row>
    <row r="80" spans="1:13" s="256" customFormat="1" x14ac:dyDescent="0.3">
      <c r="A80" s="88"/>
      <c r="B80" s="169" t="s">
        <v>110</v>
      </c>
      <c r="C80" s="88" t="s">
        <v>27</v>
      </c>
      <c r="D80" s="171">
        <v>7</v>
      </c>
      <c r="E80" s="91">
        <f>E78*D80</f>
        <v>44.714102160000003</v>
      </c>
      <c r="F80" s="90"/>
      <c r="G80" s="92"/>
      <c r="H80" s="162"/>
      <c r="I80" s="82"/>
      <c r="J80" s="92"/>
      <c r="K80" s="92"/>
      <c r="L80" s="156"/>
    </row>
    <row r="81" spans="1:13" s="256" customFormat="1" x14ac:dyDescent="0.3">
      <c r="A81" s="88"/>
      <c r="B81" s="88" t="s">
        <v>23</v>
      </c>
      <c r="C81" s="88" t="s">
        <v>2</v>
      </c>
      <c r="D81" s="171">
        <v>3.8</v>
      </c>
      <c r="E81" s="91">
        <f>E78*D81</f>
        <v>24.273369744</v>
      </c>
      <c r="F81" s="90"/>
      <c r="G81" s="92"/>
      <c r="H81" s="82"/>
      <c r="I81" s="82"/>
      <c r="J81" s="92"/>
      <c r="K81" s="92"/>
      <c r="L81" s="156"/>
    </row>
    <row r="82" spans="1:13" s="256" customFormat="1" ht="31.5" x14ac:dyDescent="0.3">
      <c r="A82" s="218"/>
      <c r="B82" s="224" t="s">
        <v>129</v>
      </c>
      <c r="C82" s="218"/>
      <c r="D82" s="219"/>
      <c r="E82" s="219"/>
      <c r="F82" s="220"/>
      <c r="G82" s="221"/>
      <c r="H82" s="222"/>
      <c r="I82" s="222"/>
      <c r="J82" s="221"/>
      <c r="K82" s="221"/>
      <c r="L82" s="223"/>
    </row>
    <row r="83" spans="1:13" s="36" customFormat="1" ht="47.25" x14ac:dyDescent="0.3">
      <c r="A83" s="70">
        <v>5</v>
      </c>
      <c r="B83" s="71" t="s">
        <v>64</v>
      </c>
      <c r="C83" s="71" t="s">
        <v>20</v>
      </c>
      <c r="D83" s="72"/>
      <c r="E83" s="98">
        <v>30</v>
      </c>
      <c r="F83" s="80"/>
      <c r="G83" s="80"/>
      <c r="H83" s="80"/>
      <c r="I83" s="80"/>
      <c r="J83" s="80"/>
      <c r="K83" s="80"/>
      <c r="L83" s="156"/>
    </row>
    <row r="84" spans="1:13" s="37" customFormat="1" x14ac:dyDescent="0.3">
      <c r="A84" s="74"/>
      <c r="B84" s="74" t="s">
        <v>21</v>
      </c>
      <c r="C84" s="70" t="s">
        <v>20</v>
      </c>
      <c r="D84" s="165">
        <v>1</v>
      </c>
      <c r="E84" s="76">
        <f>E83*D84</f>
        <v>30</v>
      </c>
      <c r="F84" s="75"/>
      <c r="G84" s="74"/>
      <c r="H84" s="77"/>
      <c r="I84" s="77"/>
      <c r="J84" s="77"/>
      <c r="K84" s="77"/>
      <c r="L84" s="156"/>
    </row>
    <row r="85" spans="1:13" s="37" customFormat="1" x14ac:dyDescent="0.3">
      <c r="A85" s="74"/>
      <c r="B85" s="172" t="s">
        <v>111</v>
      </c>
      <c r="C85" s="74" t="s">
        <v>102</v>
      </c>
      <c r="D85" s="165">
        <v>1</v>
      </c>
      <c r="E85" s="165">
        <v>1</v>
      </c>
      <c r="F85" s="77"/>
      <c r="G85" s="77"/>
      <c r="H85" s="77"/>
      <c r="I85" s="77"/>
      <c r="J85" s="160"/>
      <c r="K85" s="74"/>
      <c r="L85" s="156"/>
    </row>
    <row r="86" spans="1:13" s="37" customFormat="1" x14ac:dyDescent="0.3">
      <c r="A86" s="74"/>
      <c r="B86" s="74" t="s">
        <v>43</v>
      </c>
      <c r="C86" s="74" t="s">
        <v>20</v>
      </c>
      <c r="D86" s="76">
        <v>1.1499999999999999</v>
      </c>
      <c r="E86" s="76">
        <f>E83*D86</f>
        <v>34.5</v>
      </c>
      <c r="F86" s="77"/>
      <c r="G86" s="77"/>
      <c r="H86" s="160"/>
      <c r="I86" s="75"/>
      <c r="J86" s="77"/>
      <c r="K86" s="77"/>
      <c r="L86" s="156"/>
    </row>
    <row r="87" spans="1:13" s="37" customFormat="1" x14ac:dyDescent="0.3">
      <c r="A87" s="74"/>
      <c r="B87" s="74" t="s">
        <v>23</v>
      </c>
      <c r="C87" s="74" t="s">
        <v>2</v>
      </c>
      <c r="D87" s="76">
        <v>0.02</v>
      </c>
      <c r="E87" s="76">
        <f>E83*D87</f>
        <v>0.6</v>
      </c>
      <c r="F87" s="77"/>
      <c r="G87" s="77"/>
      <c r="H87" s="75"/>
      <c r="I87" s="74"/>
      <c r="J87" s="77"/>
      <c r="K87" s="77"/>
      <c r="L87" s="156"/>
    </row>
    <row r="88" spans="1:13" s="36" customFormat="1" ht="17.45" customHeight="1" x14ac:dyDescent="0.3">
      <c r="A88" s="70">
        <v>6</v>
      </c>
      <c r="B88" s="71" t="s">
        <v>56</v>
      </c>
      <c r="C88" s="71" t="s">
        <v>20</v>
      </c>
      <c r="D88" s="72"/>
      <c r="E88" s="141">
        <f>E83</f>
        <v>30</v>
      </c>
      <c r="F88" s="80"/>
      <c r="G88" s="80"/>
      <c r="H88" s="80"/>
      <c r="I88" s="80"/>
      <c r="J88" s="80"/>
      <c r="K88" s="80"/>
      <c r="L88" s="156"/>
      <c r="M88" s="38"/>
    </row>
    <row r="89" spans="1:13" s="21" customFormat="1" x14ac:dyDescent="0.3">
      <c r="A89" s="74"/>
      <c r="B89" s="74" t="s">
        <v>42</v>
      </c>
      <c r="C89" s="71" t="s">
        <v>20</v>
      </c>
      <c r="D89" s="75">
        <v>1</v>
      </c>
      <c r="E89" s="76">
        <f>E88*D89</f>
        <v>30</v>
      </c>
      <c r="F89" s="75"/>
      <c r="G89" s="75"/>
      <c r="H89" s="77"/>
      <c r="I89" s="77"/>
      <c r="J89" s="77"/>
      <c r="K89" s="77"/>
      <c r="L89" s="156"/>
      <c r="M89" s="20"/>
    </row>
    <row r="90" spans="1:13" s="36" customFormat="1" x14ac:dyDescent="0.3">
      <c r="A90" s="70"/>
      <c r="B90" s="70" t="s">
        <v>44</v>
      </c>
      <c r="C90" s="70" t="s">
        <v>28</v>
      </c>
      <c r="D90" s="73">
        <v>1</v>
      </c>
      <c r="E90" s="79">
        <f>E88*D90</f>
        <v>30</v>
      </c>
      <c r="F90" s="73"/>
      <c r="G90" s="73"/>
      <c r="H90" s="81"/>
      <c r="I90" s="81"/>
      <c r="J90" s="73"/>
      <c r="K90" s="73"/>
      <c r="L90" s="156"/>
      <c r="M90" s="38"/>
    </row>
    <row r="91" spans="1:13" s="36" customFormat="1" ht="31.5" x14ac:dyDescent="0.3">
      <c r="A91" s="70">
        <v>7</v>
      </c>
      <c r="B91" s="71" t="s">
        <v>63</v>
      </c>
      <c r="C91" s="71" t="s">
        <v>20</v>
      </c>
      <c r="D91" s="72"/>
      <c r="E91" s="98">
        <v>18</v>
      </c>
      <c r="F91" s="80"/>
      <c r="G91" s="80"/>
      <c r="H91" s="80"/>
      <c r="I91" s="80"/>
      <c r="J91" s="80"/>
      <c r="K91" s="80"/>
      <c r="L91" s="156"/>
    </row>
    <row r="92" spans="1:13" s="37" customFormat="1" x14ac:dyDescent="0.3">
      <c r="A92" s="74"/>
      <c r="B92" s="110" t="s">
        <v>21</v>
      </c>
      <c r="C92" s="110" t="s">
        <v>20</v>
      </c>
      <c r="D92" s="111">
        <v>1</v>
      </c>
      <c r="E92" s="111">
        <f>E91*D92</f>
        <v>18</v>
      </c>
      <c r="F92" s="160"/>
      <c r="G92" s="75"/>
      <c r="H92" s="78"/>
      <c r="I92" s="78"/>
      <c r="J92" s="78"/>
      <c r="K92" s="78"/>
      <c r="L92" s="156"/>
    </row>
    <row r="93" spans="1:13" s="37" customFormat="1" x14ac:dyDescent="0.3">
      <c r="A93" s="159"/>
      <c r="B93" s="74" t="s">
        <v>62</v>
      </c>
      <c r="C93" s="74" t="s">
        <v>20</v>
      </c>
      <c r="D93" s="76">
        <f>D22</f>
        <v>1.0149999999999999</v>
      </c>
      <c r="E93" s="76">
        <f>E91*D93</f>
        <v>18.27</v>
      </c>
      <c r="F93" s="77"/>
      <c r="G93" s="78"/>
      <c r="H93" s="156"/>
      <c r="I93" s="75"/>
      <c r="J93" s="78"/>
      <c r="K93" s="78"/>
      <c r="L93" s="156"/>
    </row>
    <row r="94" spans="1:13" s="37" customFormat="1" x14ac:dyDescent="0.3">
      <c r="A94" s="74"/>
      <c r="B94" s="74" t="s">
        <v>23</v>
      </c>
      <c r="C94" s="74" t="s">
        <v>2</v>
      </c>
      <c r="D94" s="76">
        <v>0.18</v>
      </c>
      <c r="E94" s="76">
        <f>E91*D94</f>
        <v>3.2399999999999998</v>
      </c>
      <c r="F94" s="77"/>
      <c r="G94" s="78"/>
      <c r="H94" s="75"/>
      <c r="I94" s="75"/>
      <c r="J94" s="78"/>
      <c r="K94" s="78"/>
      <c r="L94" s="156"/>
    </row>
    <row r="95" spans="1:13" s="36" customFormat="1" ht="31.5" x14ac:dyDescent="0.3">
      <c r="A95" s="70">
        <v>8</v>
      </c>
      <c r="B95" s="71" t="s">
        <v>130</v>
      </c>
      <c r="C95" s="71" t="s">
        <v>20</v>
      </c>
      <c r="D95" s="72"/>
      <c r="E95" s="98">
        <v>49.32</v>
      </c>
      <c r="F95" s="73"/>
      <c r="G95" s="97"/>
      <c r="H95" s="73"/>
      <c r="I95" s="70"/>
      <c r="J95" s="80"/>
      <c r="K95" s="80"/>
      <c r="L95" s="156"/>
    </row>
    <row r="96" spans="1:13" s="37" customFormat="1" x14ac:dyDescent="0.3">
      <c r="A96" s="74"/>
      <c r="B96" s="110" t="s">
        <v>21</v>
      </c>
      <c r="C96" s="110" t="s">
        <v>20</v>
      </c>
      <c r="D96" s="111">
        <v>1</v>
      </c>
      <c r="E96" s="111">
        <f>E95*D96</f>
        <v>49.32</v>
      </c>
      <c r="F96" s="156"/>
      <c r="G96" s="75"/>
      <c r="H96" s="78"/>
      <c r="I96" s="78"/>
      <c r="J96" s="78"/>
      <c r="K96" s="78"/>
      <c r="L96" s="156"/>
    </row>
    <row r="97" spans="1:13" s="37" customFormat="1" x14ac:dyDescent="0.3">
      <c r="A97" s="74"/>
      <c r="B97" s="74" t="s">
        <v>22</v>
      </c>
      <c r="C97" s="74" t="s">
        <v>2</v>
      </c>
      <c r="D97" s="76">
        <v>0.77</v>
      </c>
      <c r="E97" s="76">
        <f>E95*D97</f>
        <v>37.976399999999998</v>
      </c>
      <c r="F97" s="77"/>
      <c r="G97" s="78"/>
      <c r="H97" s="78"/>
      <c r="I97" s="78"/>
      <c r="J97" s="75"/>
      <c r="K97" s="75"/>
      <c r="L97" s="156"/>
    </row>
    <row r="98" spans="1:13" s="37" customFormat="1" x14ac:dyDescent="0.3">
      <c r="A98" s="159"/>
      <c r="B98" s="74" t="s">
        <v>103</v>
      </c>
      <c r="C98" s="74" t="s">
        <v>20</v>
      </c>
      <c r="D98" s="76">
        <v>1.0149999999999999</v>
      </c>
      <c r="E98" s="76">
        <f>E95*D98</f>
        <v>50.059799999999996</v>
      </c>
      <c r="F98" s="77"/>
      <c r="G98" s="78"/>
      <c r="H98" s="75"/>
      <c r="I98" s="75"/>
      <c r="J98" s="78"/>
      <c r="K98" s="78"/>
      <c r="L98" s="156"/>
    </row>
    <row r="99" spans="1:13" s="112" customFormat="1" x14ac:dyDescent="0.3">
      <c r="A99" s="110"/>
      <c r="B99" s="110" t="s">
        <v>70</v>
      </c>
      <c r="C99" s="110" t="s">
        <v>20</v>
      </c>
      <c r="D99" s="111">
        <v>1</v>
      </c>
      <c r="E99" s="76">
        <f>E98*D99</f>
        <v>50.059799999999996</v>
      </c>
      <c r="F99" s="77"/>
      <c r="G99" s="78"/>
      <c r="H99" s="75"/>
      <c r="I99" s="75"/>
      <c r="J99" s="78"/>
      <c r="K99" s="75"/>
      <c r="L99" s="156"/>
    </row>
    <row r="100" spans="1:13" s="37" customFormat="1" x14ac:dyDescent="0.3">
      <c r="A100" s="74"/>
      <c r="B100" s="74" t="s">
        <v>37</v>
      </c>
      <c r="C100" s="74" t="s">
        <v>25</v>
      </c>
      <c r="D100" s="76">
        <v>7.5399999999999995E-2</v>
      </c>
      <c r="E100" s="76">
        <f>E95*D100</f>
        <v>3.7187279999999996</v>
      </c>
      <c r="F100" s="77"/>
      <c r="G100" s="78"/>
      <c r="H100" s="160"/>
      <c r="I100" s="75"/>
      <c r="J100" s="78"/>
      <c r="K100" s="78"/>
      <c r="L100" s="156"/>
    </row>
    <row r="101" spans="1:13" s="36" customFormat="1" x14ac:dyDescent="0.3">
      <c r="A101" s="70"/>
      <c r="B101" s="159" t="s">
        <v>107</v>
      </c>
      <c r="C101" s="70" t="s">
        <v>20</v>
      </c>
      <c r="D101" s="86">
        <v>8.0000000000000004E-4</v>
      </c>
      <c r="E101" s="79">
        <f>E95*D101</f>
        <v>3.9456000000000005E-2</v>
      </c>
      <c r="F101" s="80"/>
      <c r="G101" s="87"/>
      <c r="H101" s="160"/>
      <c r="I101" s="73"/>
      <c r="J101" s="87"/>
      <c r="K101" s="87"/>
      <c r="L101" s="156"/>
    </row>
    <row r="102" spans="1:13" s="20" customFormat="1" x14ac:dyDescent="0.3">
      <c r="A102" s="74"/>
      <c r="B102" s="108" t="s">
        <v>68</v>
      </c>
      <c r="C102" s="74" t="s">
        <v>26</v>
      </c>
      <c r="D102" s="165">
        <v>1.04</v>
      </c>
      <c r="E102" s="76">
        <f>(172.8+88.3+4.7+33.4+11)*1.04/1000</f>
        <v>0.32260800000000001</v>
      </c>
      <c r="F102" s="77"/>
      <c r="G102" s="78"/>
      <c r="H102" s="164"/>
      <c r="I102" s="75"/>
      <c r="J102" s="78"/>
      <c r="K102" s="78"/>
      <c r="L102" s="156"/>
      <c r="M102" s="20">
        <f>(E102+E103+E104)/1.04</f>
        <v>4.4063000000000008</v>
      </c>
    </row>
    <row r="103" spans="1:13" s="21" customFormat="1" x14ac:dyDescent="0.3">
      <c r="A103" s="74"/>
      <c r="B103" s="109" t="s">
        <v>69</v>
      </c>
      <c r="C103" s="74" t="s">
        <v>26</v>
      </c>
      <c r="D103" s="165">
        <v>1.04</v>
      </c>
      <c r="E103" s="76">
        <f>(3343+86.3+182.3+99.5+161.3+12.3)*1.04/1000</f>
        <v>4.0400880000000008</v>
      </c>
      <c r="F103" s="77"/>
      <c r="G103" s="78"/>
      <c r="H103" s="164"/>
      <c r="I103" s="75"/>
      <c r="J103" s="78"/>
      <c r="K103" s="78"/>
      <c r="L103" s="156"/>
    </row>
    <row r="104" spans="1:13" s="21" customFormat="1" x14ac:dyDescent="0.3">
      <c r="A104" s="74"/>
      <c r="B104" s="109" t="s">
        <v>73</v>
      </c>
      <c r="C104" s="74" t="s">
        <v>26</v>
      </c>
      <c r="D104" s="165">
        <v>1.04</v>
      </c>
      <c r="E104" s="76">
        <f>211.4*1.04/1000</f>
        <v>0.21985600000000002</v>
      </c>
      <c r="F104" s="77"/>
      <c r="G104" s="78"/>
      <c r="H104" s="164"/>
      <c r="I104" s="75"/>
      <c r="J104" s="78"/>
      <c r="K104" s="78"/>
      <c r="L104" s="156"/>
    </row>
    <row r="105" spans="1:13" s="68" customFormat="1" x14ac:dyDescent="0.3">
      <c r="A105" s="110"/>
      <c r="B105" s="109" t="s">
        <v>71</v>
      </c>
      <c r="C105" s="110" t="s">
        <v>24</v>
      </c>
      <c r="D105" s="111">
        <v>6</v>
      </c>
      <c r="E105" s="76">
        <f>(E103)*D105</f>
        <v>24.240528000000005</v>
      </c>
      <c r="F105" s="77"/>
      <c r="G105" s="78"/>
      <c r="H105" s="83"/>
      <c r="I105" s="75"/>
      <c r="J105" s="78"/>
      <c r="K105" s="78"/>
      <c r="L105" s="156"/>
    </row>
    <row r="106" spans="1:13" s="37" customFormat="1" x14ac:dyDescent="0.3">
      <c r="A106" s="74"/>
      <c r="B106" s="74" t="s">
        <v>23</v>
      </c>
      <c r="C106" s="74" t="s">
        <v>2</v>
      </c>
      <c r="D106" s="76">
        <v>7.0000000000000007E-2</v>
      </c>
      <c r="E106" s="76">
        <f>E95*D106</f>
        <v>3.4524000000000004</v>
      </c>
      <c r="F106" s="77"/>
      <c r="G106" s="78"/>
      <c r="H106" s="75"/>
      <c r="I106" s="75"/>
      <c r="J106" s="78"/>
      <c r="K106" s="78"/>
      <c r="L106" s="156"/>
    </row>
    <row r="107" spans="1:13" s="55" customFormat="1" ht="31.5" x14ac:dyDescent="0.3">
      <c r="A107" s="95">
        <v>1</v>
      </c>
      <c r="B107" s="116" t="s">
        <v>95</v>
      </c>
      <c r="C107" s="71" t="s">
        <v>25</v>
      </c>
      <c r="D107" s="72"/>
      <c r="E107" s="201">
        <v>35</v>
      </c>
      <c r="F107" s="102"/>
      <c r="G107" s="102"/>
      <c r="H107" s="103"/>
      <c r="I107" s="95"/>
      <c r="J107" s="102"/>
      <c r="K107" s="102"/>
      <c r="L107" s="156"/>
    </row>
    <row r="108" spans="1:13" s="56" customFormat="1" x14ac:dyDescent="0.3">
      <c r="A108" s="88"/>
      <c r="B108" s="88" t="s">
        <v>21</v>
      </c>
      <c r="C108" s="70" t="s">
        <v>25</v>
      </c>
      <c r="D108" s="91">
        <v>1</v>
      </c>
      <c r="E108" s="91">
        <f>E107*D108</f>
        <v>35</v>
      </c>
      <c r="F108" s="162"/>
      <c r="G108" s="82"/>
      <c r="H108" s="92"/>
      <c r="I108" s="92"/>
      <c r="J108" s="92"/>
      <c r="K108" s="92"/>
      <c r="L108" s="156"/>
    </row>
    <row r="109" spans="1:13" s="56" customFormat="1" x14ac:dyDescent="0.3">
      <c r="A109" s="88"/>
      <c r="B109" s="114" t="s">
        <v>74</v>
      </c>
      <c r="C109" s="88" t="s">
        <v>25</v>
      </c>
      <c r="D109" s="171">
        <v>1.2</v>
      </c>
      <c r="E109" s="91">
        <f>E107*D109</f>
        <v>42</v>
      </c>
      <c r="F109" s="90"/>
      <c r="G109" s="92"/>
      <c r="H109" s="82"/>
      <c r="I109" s="82"/>
      <c r="J109" s="92"/>
      <c r="K109" s="92"/>
      <c r="L109" s="156"/>
    </row>
    <row r="110" spans="1:13" s="56" customFormat="1" x14ac:dyDescent="0.3">
      <c r="A110" s="88"/>
      <c r="B110" s="88" t="s">
        <v>23</v>
      </c>
      <c r="C110" s="88" t="s">
        <v>2</v>
      </c>
      <c r="D110" s="171">
        <v>2.0099999999999998</v>
      </c>
      <c r="E110" s="91">
        <f>E107*D110</f>
        <v>70.349999999999994</v>
      </c>
      <c r="F110" s="90"/>
      <c r="G110" s="92"/>
      <c r="H110" s="82"/>
      <c r="I110" s="82"/>
      <c r="J110" s="92"/>
      <c r="K110" s="92"/>
      <c r="L110" s="156"/>
    </row>
    <row r="111" spans="1:13" s="57" customFormat="1" ht="63" x14ac:dyDescent="0.3">
      <c r="A111" s="202">
        <v>6</v>
      </c>
      <c r="B111" s="71" t="s">
        <v>132</v>
      </c>
      <c r="C111" s="71" t="s">
        <v>112</v>
      </c>
      <c r="D111" s="72"/>
      <c r="E111" s="72">
        <v>40</v>
      </c>
      <c r="F111" s="82"/>
      <c r="G111" s="88"/>
      <c r="H111" s="90"/>
      <c r="I111" s="90"/>
      <c r="J111" s="90"/>
      <c r="K111" s="90"/>
      <c r="L111" s="156"/>
    </row>
    <row r="112" spans="1:13" s="57" customFormat="1" x14ac:dyDescent="0.3">
      <c r="A112" s="202"/>
      <c r="B112" s="88" t="s">
        <v>21</v>
      </c>
      <c r="C112" s="71" t="str">
        <f>C111</f>
        <v>m</v>
      </c>
      <c r="D112" s="91">
        <v>1</v>
      </c>
      <c r="E112" s="91">
        <f>E111*D112</f>
        <v>40</v>
      </c>
      <c r="F112" s="82"/>
      <c r="G112" s="82"/>
      <c r="H112" s="92"/>
      <c r="I112" s="92"/>
      <c r="J112" s="92"/>
      <c r="K112" s="92"/>
      <c r="L112" s="156"/>
    </row>
    <row r="113" spans="1:13" s="57" customFormat="1" x14ac:dyDescent="0.3">
      <c r="A113" s="202"/>
      <c r="B113" s="88" t="str">
        <f>B109</f>
        <v>daferili Tunuqi 0.5mm sisqis</v>
      </c>
      <c r="C113" s="88" t="str">
        <f>C109</f>
        <v>kv.m.</v>
      </c>
      <c r="D113" s="171">
        <v>0.75</v>
      </c>
      <c r="E113" s="91">
        <f>E111*D113</f>
        <v>30</v>
      </c>
      <c r="F113" s="90"/>
      <c r="G113" s="92"/>
      <c r="H113" s="162"/>
      <c r="I113" s="82"/>
      <c r="J113" s="92"/>
      <c r="K113" s="92"/>
      <c r="L113" s="156"/>
    </row>
    <row r="114" spans="1:13" s="57" customFormat="1" x14ac:dyDescent="0.3">
      <c r="A114" s="88"/>
      <c r="B114" s="88" t="s">
        <v>23</v>
      </c>
      <c r="C114" s="88" t="s">
        <v>2</v>
      </c>
      <c r="D114" s="91">
        <v>1.8</v>
      </c>
      <c r="E114" s="91">
        <f>E111*D114</f>
        <v>72</v>
      </c>
      <c r="F114" s="90"/>
      <c r="G114" s="92"/>
      <c r="H114" s="162"/>
      <c r="I114" s="82"/>
      <c r="J114" s="92"/>
      <c r="K114" s="92"/>
      <c r="L114" s="156"/>
    </row>
    <row r="115" spans="1:13" s="118" customFormat="1" ht="31.5" x14ac:dyDescent="0.3">
      <c r="A115" s="205">
        <v>2</v>
      </c>
      <c r="B115" s="116" t="s">
        <v>115</v>
      </c>
      <c r="C115" s="116" t="s">
        <v>25</v>
      </c>
      <c r="D115" s="117"/>
      <c r="E115" s="203">
        <v>5.4</v>
      </c>
      <c r="F115" s="124"/>
      <c r="G115" s="124"/>
      <c r="H115" s="103"/>
      <c r="I115" s="95"/>
      <c r="J115" s="124"/>
      <c r="K115" s="124"/>
      <c r="L115" s="156"/>
    </row>
    <row r="116" spans="1:13" s="120" customFormat="1" x14ac:dyDescent="0.3">
      <c r="A116" s="114"/>
      <c r="B116" s="114" t="s">
        <v>21</v>
      </c>
      <c r="C116" s="204" t="s">
        <v>25</v>
      </c>
      <c r="D116" s="119">
        <v>1</v>
      </c>
      <c r="E116" s="91">
        <f>E115*D116</f>
        <v>5.4</v>
      </c>
      <c r="F116" s="82"/>
      <c r="G116" s="82"/>
      <c r="H116" s="125"/>
      <c r="I116" s="125"/>
      <c r="J116" s="125"/>
      <c r="K116" s="125"/>
      <c r="L116" s="156"/>
    </row>
    <row r="117" spans="1:13" s="120" customFormat="1" x14ac:dyDescent="0.3">
      <c r="A117" s="114"/>
      <c r="B117" s="114" t="s">
        <v>78</v>
      </c>
      <c r="C117" s="114" t="s">
        <v>25</v>
      </c>
      <c r="D117" s="119">
        <v>1</v>
      </c>
      <c r="E117" s="91">
        <f>E115*D117</f>
        <v>5.4</v>
      </c>
      <c r="F117" s="126"/>
      <c r="G117" s="125"/>
      <c r="H117" s="162"/>
      <c r="I117" s="82"/>
      <c r="J117" s="125"/>
      <c r="K117" s="125"/>
      <c r="L117" s="156"/>
    </row>
    <row r="118" spans="1:13" s="120" customFormat="1" x14ac:dyDescent="0.3">
      <c r="A118" s="114"/>
      <c r="B118" s="114" t="s">
        <v>60</v>
      </c>
      <c r="C118" s="114" t="s">
        <v>20</v>
      </c>
      <c r="D118" s="119">
        <v>0.03</v>
      </c>
      <c r="E118" s="91">
        <f>E115*D118</f>
        <v>0.16200000000000001</v>
      </c>
      <c r="F118" s="126"/>
      <c r="G118" s="125"/>
      <c r="H118" s="162"/>
      <c r="I118" s="82"/>
      <c r="J118" s="125"/>
      <c r="K118" s="125"/>
      <c r="L118" s="156"/>
    </row>
    <row r="119" spans="1:13" s="120" customFormat="1" x14ac:dyDescent="0.3">
      <c r="A119" s="114"/>
      <c r="B119" s="114" t="s">
        <v>61</v>
      </c>
      <c r="C119" s="114" t="s">
        <v>24</v>
      </c>
      <c r="D119" s="119">
        <v>6</v>
      </c>
      <c r="E119" s="91">
        <f>E115*D119</f>
        <v>32.400000000000006</v>
      </c>
      <c r="F119" s="126"/>
      <c r="G119" s="125"/>
      <c r="H119" s="162"/>
      <c r="I119" s="82"/>
      <c r="J119" s="125"/>
      <c r="K119" s="125"/>
      <c r="L119" s="156"/>
    </row>
    <row r="120" spans="1:13" s="120" customFormat="1" x14ac:dyDescent="0.3">
      <c r="A120" s="114"/>
      <c r="B120" s="114" t="s">
        <v>23</v>
      </c>
      <c r="C120" s="114" t="s">
        <v>2</v>
      </c>
      <c r="D120" s="119">
        <v>0.28000000000000003</v>
      </c>
      <c r="E120" s="91">
        <f>E115*D120</f>
        <v>1.5120000000000002</v>
      </c>
      <c r="F120" s="126"/>
      <c r="G120" s="125"/>
      <c r="H120" s="82"/>
      <c r="I120" s="82"/>
      <c r="J120" s="125"/>
      <c r="K120" s="125"/>
      <c r="L120" s="156"/>
    </row>
    <row r="121" spans="1:13" s="41" customFormat="1" x14ac:dyDescent="0.3">
      <c r="A121" s="42"/>
      <c r="B121" s="69" t="s">
        <v>46</v>
      </c>
      <c r="C121" s="44"/>
      <c r="D121" s="45"/>
      <c r="E121" s="46"/>
      <c r="F121" s="47"/>
      <c r="G121" s="48"/>
      <c r="H121" s="47"/>
      <c r="I121" s="44"/>
      <c r="J121" s="49"/>
      <c r="K121" s="50"/>
      <c r="L121" s="156"/>
    </row>
    <row r="122" spans="1:13" s="40" customFormat="1" ht="47.25" x14ac:dyDescent="0.3">
      <c r="A122" s="206">
        <v>1</v>
      </c>
      <c r="B122" s="71" t="s">
        <v>76</v>
      </c>
      <c r="C122" s="71" t="s">
        <v>20</v>
      </c>
      <c r="D122" s="72"/>
      <c r="E122" s="203">
        <v>0.54</v>
      </c>
      <c r="F122" s="73"/>
      <c r="G122" s="97"/>
      <c r="H122" s="73"/>
      <c r="I122" s="70"/>
      <c r="J122" s="80"/>
      <c r="K122" s="80"/>
      <c r="L122" s="156"/>
    </row>
    <row r="123" spans="1:13" s="21" customFormat="1" x14ac:dyDescent="0.3">
      <c r="A123" s="19"/>
      <c r="B123" s="74" t="s">
        <v>21</v>
      </c>
      <c r="C123" s="70" t="s">
        <v>20</v>
      </c>
      <c r="D123" s="76">
        <v>1</v>
      </c>
      <c r="E123" s="76">
        <f>E122*D123</f>
        <v>0.54</v>
      </c>
      <c r="F123" s="75"/>
      <c r="G123" s="82"/>
      <c r="H123" s="77"/>
      <c r="I123" s="77"/>
      <c r="J123" s="77"/>
      <c r="K123" s="77"/>
      <c r="L123" s="156"/>
    </row>
    <row r="124" spans="1:13" s="21" customFormat="1" x14ac:dyDescent="0.3">
      <c r="A124" s="22"/>
      <c r="B124" s="74" t="s">
        <v>75</v>
      </c>
      <c r="C124" s="85" t="s">
        <v>20</v>
      </c>
      <c r="D124" s="76">
        <v>1.25</v>
      </c>
      <c r="E124" s="76">
        <f>E122*D124</f>
        <v>0.67500000000000004</v>
      </c>
      <c r="F124" s="77"/>
      <c r="G124" s="77"/>
      <c r="H124" s="160"/>
      <c r="I124" s="75"/>
      <c r="J124" s="77"/>
      <c r="K124" s="77"/>
      <c r="L124" s="156"/>
      <c r="M124" s="20"/>
    </row>
    <row r="125" spans="1:13" s="21" customFormat="1" x14ac:dyDescent="0.3">
      <c r="A125" s="18"/>
      <c r="B125" s="42" t="s">
        <v>23</v>
      </c>
      <c r="C125" s="42" t="s">
        <v>2</v>
      </c>
      <c r="D125" s="45">
        <f>0.636</f>
        <v>0.63600000000000001</v>
      </c>
      <c r="E125" s="45">
        <f>E122*D125</f>
        <v>0.34344000000000002</v>
      </c>
      <c r="F125" s="49"/>
      <c r="G125" s="67"/>
      <c r="H125" s="47"/>
      <c r="I125" s="47"/>
      <c r="J125" s="67"/>
      <c r="K125" s="67"/>
      <c r="L125" s="156"/>
    </row>
    <row r="126" spans="1:13" s="51" customFormat="1" ht="30" customHeight="1" x14ac:dyDescent="0.3">
      <c r="A126" s="208">
        <v>2</v>
      </c>
      <c r="B126" s="71" t="s">
        <v>116</v>
      </c>
      <c r="C126" s="71" t="s">
        <v>25</v>
      </c>
      <c r="D126" s="72"/>
      <c r="E126" s="203">
        <v>5.4</v>
      </c>
      <c r="F126" s="99"/>
      <c r="G126" s="99"/>
      <c r="H126" s="100"/>
      <c r="I126" s="101"/>
      <c r="J126" s="99"/>
      <c r="K126" s="99"/>
      <c r="L126" s="156"/>
    </row>
    <row r="127" spans="1:13" s="39" customFormat="1" x14ac:dyDescent="0.3">
      <c r="A127" s="17"/>
      <c r="B127" s="42" t="s">
        <v>42</v>
      </c>
      <c r="C127" s="101" t="s">
        <v>25</v>
      </c>
      <c r="D127" s="45">
        <v>1</v>
      </c>
      <c r="E127" s="45">
        <f>E126*D127</f>
        <v>5.4</v>
      </c>
      <c r="F127" s="47"/>
      <c r="G127" s="47"/>
      <c r="H127" s="67"/>
      <c r="I127" s="67"/>
      <c r="J127" s="67"/>
      <c r="K127" s="67"/>
      <c r="L127" s="156"/>
    </row>
    <row r="128" spans="1:13" s="20" customFormat="1" x14ac:dyDescent="0.3">
      <c r="A128" s="17"/>
      <c r="B128" s="207" t="s">
        <v>45</v>
      </c>
      <c r="C128" s="42" t="s">
        <v>20</v>
      </c>
      <c r="D128" s="45">
        <f>(2.04+0.51*6)/100</f>
        <v>5.0999999999999997E-2</v>
      </c>
      <c r="E128" s="45">
        <f>E126*D128</f>
        <v>0.27539999999999998</v>
      </c>
      <c r="F128" s="49"/>
      <c r="G128" s="67"/>
      <c r="H128" s="167"/>
      <c r="I128" s="47"/>
      <c r="J128" s="67"/>
      <c r="K128" s="67"/>
      <c r="L128" s="156"/>
    </row>
    <row r="129" spans="1:12" s="21" customFormat="1" x14ac:dyDescent="0.3">
      <c r="A129" s="18"/>
      <c r="B129" s="42" t="s">
        <v>23</v>
      </c>
      <c r="C129" s="42" t="s">
        <v>2</v>
      </c>
      <c r="D129" s="45">
        <v>3.8</v>
      </c>
      <c r="E129" s="45">
        <f>E126*D129</f>
        <v>20.52</v>
      </c>
      <c r="F129" s="49"/>
      <c r="G129" s="67"/>
      <c r="H129" s="47"/>
      <c r="I129" s="47"/>
      <c r="J129" s="67"/>
      <c r="K129" s="67"/>
      <c r="L129" s="156"/>
    </row>
    <row r="130" spans="1:12" s="121" customFormat="1" ht="31.5" x14ac:dyDescent="0.3">
      <c r="A130" s="206">
        <v>3</v>
      </c>
      <c r="B130" s="116" t="s">
        <v>77</v>
      </c>
      <c r="C130" s="116" t="s">
        <v>25</v>
      </c>
      <c r="D130" s="117"/>
      <c r="E130" s="203">
        <v>6</v>
      </c>
      <c r="F130" s="80"/>
      <c r="G130" s="80"/>
      <c r="H130" s="80"/>
      <c r="I130" s="80"/>
      <c r="J130" s="73"/>
      <c r="K130" s="70"/>
      <c r="L130" s="156"/>
    </row>
    <row r="131" spans="1:12" s="68" customFormat="1" x14ac:dyDescent="0.3">
      <c r="A131" s="122"/>
      <c r="B131" s="110" t="s">
        <v>42</v>
      </c>
      <c r="C131" s="204" t="s">
        <v>25</v>
      </c>
      <c r="D131" s="111">
        <v>1</v>
      </c>
      <c r="E131" s="76">
        <f>E130*D131</f>
        <v>6</v>
      </c>
      <c r="F131" s="160"/>
      <c r="G131" s="75"/>
      <c r="H131" s="78"/>
      <c r="I131" s="78"/>
      <c r="J131" s="78"/>
      <c r="K131" s="78"/>
      <c r="L131" s="156"/>
    </row>
    <row r="132" spans="1:12" s="68" customFormat="1" x14ac:dyDescent="0.3">
      <c r="A132" s="122"/>
      <c r="B132" s="110" t="s">
        <v>53</v>
      </c>
      <c r="C132" s="110" t="s">
        <v>25</v>
      </c>
      <c r="D132" s="165">
        <v>2.56</v>
      </c>
      <c r="E132" s="76">
        <f>E130*D132</f>
        <v>15.36</v>
      </c>
      <c r="F132" s="77"/>
      <c r="G132" s="78"/>
      <c r="H132" s="160"/>
      <c r="I132" s="75"/>
      <c r="J132" s="78"/>
      <c r="K132" s="78"/>
      <c r="L132" s="156"/>
    </row>
    <row r="133" spans="1:12" s="68" customFormat="1" x14ac:dyDescent="0.3">
      <c r="A133" s="122"/>
      <c r="B133" s="110" t="s">
        <v>54</v>
      </c>
      <c r="C133" s="110" t="s">
        <v>24</v>
      </c>
      <c r="D133" s="165">
        <v>0.4</v>
      </c>
      <c r="E133" s="76">
        <f>E130*D133</f>
        <v>2.4000000000000004</v>
      </c>
      <c r="F133" s="77"/>
      <c r="G133" s="78"/>
      <c r="H133" s="160"/>
      <c r="I133" s="75"/>
      <c r="J133" s="78"/>
      <c r="K133" s="78"/>
      <c r="L133" s="156"/>
    </row>
    <row r="134" spans="1:12" s="68" customFormat="1" x14ac:dyDescent="0.3">
      <c r="A134" s="123"/>
      <c r="B134" s="110" t="s">
        <v>55</v>
      </c>
      <c r="C134" s="110" t="s">
        <v>2</v>
      </c>
      <c r="D134" s="111">
        <v>2.06</v>
      </c>
      <c r="E134" s="76">
        <f>E130*D134</f>
        <v>12.36</v>
      </c>
      <c r="F134" s="77"/>
      <c r="G134" s="78"/>
      <c r="H134" s="75"/>
      <c r="I134" s="75"/>
      <c r="J134" s="78"/>
      <c r="K134" s="78"/>
      <c r="L134" s="156"/>
    </row>
    <row r="135" spans="1:12" s="61" customFormat="1" ht="36" customHeight="1" x14ac:dyDescent="0.3">
      <c r="A135" s="95">
        <v>4</v>
      </c>
      <c r="B135" s="116" t="s">
        <v>59</v>
      </c>
      <c r="C135" s="116" t="s">
        <v>25</v>
      </c>
      <c r="D135" s="117"/>
      <c r="E135" s="203">
        <v>5.4</v>
      </c>
      <c r="F135" s="130"/>
      <c r="G135" s="124"/>
      <c r="H135" s="103"/>
      <c r="I135" s="95"/>
      <c r="J135" s="124"/>
      <c r="K135" s="124"/>
      <c r="L135" s="156"/>
    </row>
    <row r="136" spans="1:12" s="62" customFormat="1" x14ac:dyDescent="0.3">
      <c r="A136" s="88"/>
      <c r="B136" s="142" t="s">
        <v>21</v>
      </c>
      <c r="C136" s="143" t="s">
        <v>25</v>
      </c>
      <c r="D136" s="111">
        <v>1</v>
      </c>
      <c r="E136" s="144">
        <f>E135*D136</f>
        <v>5.4</v>
      </c>
      <c r="F136" s="209"/>
      <c r="G136" s="93"/>
      <c r="H136" s="125"/>
      <c r="I136" s="125"/>
      <c r="J136" s="125"/>
      <c r="K136" s="125"/>
      <c r="L136" s="156"/>
    </row>
    <row r="137" spans="1:12" s="62" customFormat="1" x14ac:dyDescent="0.3">
      <c r="A137" s="88"/>
      <c r="B137" s="142" t="s">
        <v>57</v>
      </c>
      <c r="C137" s="142" t="s">
        <v>25</v>
      </c>
      <c r="D137" s="146">
        <v>1.02</v>
      </c>
      <c r="E137" s="144">
        <f>E135*D137</f>
        <v>5.5080000000000009</v>
      </c>
      <c r="F137" s="144"/>
      <c r="G137" s="125"/>
      <c r="H137" s="209"/>
      <c r="I137" s="82"/>
      <c r="J137" s="125"/>
      <c r="K137" s="125"/>
      <c r="L137" s="156"/>
    </row>
    <row r="138" spans="1:12" s="62" customFormat="1" x14ac:dyDescent="0.3">
      <c r="A138" s="88"/>
      <c r="B138" s="142" t="s">
        <v>58</v>
      </c>
      <c r="C138" s="142" t="s">
        <v>24</v>
      </c>
      <c r="D138" s="144">
        <v>7</v>
      </c>
      <c r="E138" s="144">
        <f>E135*D138</f>
        <v>37.800000000000004</v>
      </c>
      <c r="F138" s="145"/>
      <c r="G138" s="125"/>
      <c r="H138" s="209"/>
      <c r="I138" s="82"/>
      <c r="J138" s="125"/>
      <c r="K138" s="125"/>
      <c r="L138" s="156"/>
    </row>
    <row r="139" spans="1:12" s="62" customFormat="1" x14ac:dyDescent="0.3">
      <c r="A139" s="88"/>
      <c r="B139" s="147" t="s">
        <v>23</v>
      </c>
      <c r="C139" s="147" t="s">
        <v>2</v>
      </c>
      <c r="D139" s="210">
        <v>2.2999999999999998</v>
      </c>
      <c r="E139" s="148">
        <f>E135*D139</f>
        <v>12.42</v>
      </c>
      <c r="F139" s="134"/>
      <c r="G139" s="125"/>
      <c r="H139" s="82"/>
      <c r="I139" s="82"/>
      <c r="J139" s="125"/>
      <c r="K139" s="125"/>
      <c r="L139" s="156"/>
    </row>
    <row r="140" spans="1:12" s="61" customFormat="1" ht="51.75" customHeight="1" x14ac:dyDescent="0.3">
      <c r="A140" s="205">
        <v>2</v>
      </c>
      <c r="B140" s="211" t="s">
        <v>117</v>
      </c>
      <c r="C140" s="71" t="s">
        <v>25</v>
      </c>
      <c r="D140" s="72"/>
      <c r="E140" s="201">
        <v>370</v>
      </c>
      <c r="F140" s="124"/>
      <c r="G140" s="124"/>
      <c r="H140" s="103"/>
      <c r="I140" s="95"/>
      <c r="J140" s="124"/>
      <c r="K140" s="124"/>
      <c r="L140" s="156"/>
    </row>
    <row r="141" spans="1:12" s="62" customFormat="1" x14ac:dyDescent="0.3">
      <c r="A141" s="88"/>
      <c r="B141" s="169" t="s">
        <v>21</v>
      </c>
      <c r="C141" s="70" t="s">
        <v>25</v>
      </c>
      <c r="D141" s="91">
        <v>1</v>
      </c>
      <c r="E141" s="91">
        <f>E140*D141</f>
        <v>370</v>
      </c>
      <c r="F141" s="162"/>
      <c r="G141" s="93"/>
      <c r="H141" s="125"/>
      <c r="I141" s="125"/>
      <c r="J141" s="125"/>
      <c r="K141" s="125"/>
      <c r="L141" s="156"/>
    </row>
    <row r="142" spans="1:12" s="62" customFormat="1" x14ac:dyDescent="0.3">
      <c r="A142" s="88"/>
      <c r="B142" s="88" t="s">
        <v>78</v>
      </c>
      <c r="C142" s="88" t="s">
        <v>25</v>
      </c>
      <c r="D142" s="91">
        <v>1</v>
      </c>
      <c r="E142" s="91">
        <f>E140*D142</f>
        <v>370</v>
      </c>
      <c r="F142" s="126"/>
      <c r="G142" s="125"/>
      <c r="H142" s="162"/>
      <c r="I142" s="82"/>
      <c r="J142" s="125"/>
      <c r="K142" s="125"/>
      <c r="L142" s="156"/>
    </row>
    <row r="143" spans="1:12" s="62" customFormat="1" x14ac:dyDescent="0.3">
      <c r="A143" s="88"/>
      <c r="B143" s="88" t="s">
        <v>60</v>
      </c>
      <c r="C143" s="88" t="s">
        <v>20</v>
      </c>
      <c r="D143" s="91">
        <v>0.03</v>
      </c>
      <c r="E143" s="91">
        <f>E140*D143</f>
        <v>11.1</v>
      </c>
      <c r="F143" s="126"/>
      <c r="G143" s="125"/>
      <c r="H143" s="162"/>
      <c r="I143" s="82"/>
      <c r="J143" s="125"/>
      <c r="K143" s="125"/>
      <c r="L143" s="156"/>
    </row>
    <row r="144" spans="1:12" s="62" customFormat="1" x14ac:dyDescent="0.3">
      <c r="A144" s="88"/>
      <c r="B144" s="88" t="s">
        <v>133</v>
      </c>
      <c r="C144" s="88" t="s">
        <v>24</v>
      </c>
      <c r="D144" s="91">
        <v>6</v>
      </c>
      <c r="E144" s="91">
        <f>E140*D144</f>
        <v>2220</v>
      </c>
      <c r="F144" s="126"/>
      <c r="G144" s="125"/>
      <c r="H144" s="162"/>
      <c r="I144" s="82"/>
      <c r="J144" s="125"/>
      <c r="K144" s="125"/>
      <c r="L144" s="156"/>
    </row>
    <row r="145" spans="1:13" s="62" customFormat="1" x14ac:dyDescent="0.3">
      <c r="A145" s="88"/>
      <c r="B145" s="88" t="s">
        <v>23</v>
      </c>
      <c r="C145" s="88" t="s">
        <v>2</v>
      </c>
      <c r="D145" s="91">
        <v>0.28000000000000003</v>
      </c>
      <c r="E145" s="91">
        <f>E140*D145</f>
        <v>103.60000000000001</v>
      </c>
      <c r="F145" s="126"/>
      <c r="G145" s="125"/>
      <c r="H145" s="82"/>
      <c r="I145" s="82"/>
      <c r="J145" s="125"/>
      <c r="K145" s="125"/>
      <c r="L145" s="156"/>
    </row>
    <row r="146" spans="1:13" s="41" customFormat="1" x14ac:dyDescent="0.3">
      <c r="A146" s="42"/>
      <c r="B146" s="69" t="s">
        <v>47</v>
      </c>
      <c r="C146" s="44"/>
      <c r="D146" s="45"/>
      <c r="E146" s="46"/>
      <c r="F146" s="47"/>
      <c r="G146" s="48"/>
      <c r="H146" s="47"/>
      <c r="I146" s="44"/>
      <c r="J146" s="49"/>
      <c r="K146" s="50"/>
      <c r="L146" s="156"/>
    </row>
    <row r="147" spans="1:13" s="40" customFormat="1" ht="47.25" x14ac:dyDescent="0.3">
      <c r="A147" s="206">
        <v>1</v>
      </c>
      <c r="B147" s="71" t="s">
        <v>89</v>
      </c>
      <c r="C147" s="71" t="s">
        <v>25</v>
      </c>
      <c r="D147" s="72"/>
      <c r="E147" s="203">
        <v>464</v>
      </c>
      <c r="F147" s="73"/>
      <c r="G147" s="97"/>
      <c r="H147" s="73"/>
      <c r="I147" s="70"/>
      <c r="J147" s="80"/>
      <c r="K147" s="80"/>
      <c r="L147" s="156"/>
    </row>
    <row r="148" spans="1:13" s="21" customFormat="1" x14ac:dyDescent="0.3">
      <c r="A148" s="19"/>
      <c r="B148" s="74" t="s">
        <v>21</v>
      </c>
      <c r="C148" s="74" t="s">
        <v>25</v>
      </c>
      <c r="D148" s="76">
        <v>1</v>
      </c>
      <c r="E148" s="76">
        <f>E147*D148</f>
        <v>464</v>
      </c>
      <c r="F148" s="160"/>
      <c r="G148" s="75"/>
      <c r="H148" s="77"/>
      <c r="I148" s="77"/>
      <c r="J148" s="77"/>
      <c r="K148" s="77"/>
      <c r="L148" s="156"/>
      <c r="M148" s="128"/>
    </row>
    <row r="149" spans="1:13" s="21" customFormat="1" x14ac:dyDescent="0.3">
      <c r="A149" s="22"/>
      <c r="B149" s="74" t="s">
        <v>90</v>
      </c>
      <c r="C149" s="85" t="s">
        <v>25</v>
      </c>
      <c r="D149" s="76">
        <v>1.02</v>
      </c>
      <c r="E149" s="76">
        <f>E147*D149</f>
        <v>473.28000000000003</v>
      </c>
      <c r="F149" s="77"/>
      <c r="G149" s="77"/>
      <c r="H149" s="160"/>
      <c r="I149" s="75"/>
      <c r="J149" s="77"/>
      <c r="K149" s="77"/>
      <c r="L149" s="156"/>
      <c r="M149" s="20"/>
    </row>
    <row r="150" spans="1:13" s="68" customFormat="1" x14ac:dyDescent="0.3">
      <c r="A150" s="122"/>
      <c r="B150" s="109" t="s">
        <v>79</v>
      </c>
      <c r="C150" s="127" t="s">
        <v>40</v>
      </c>
      <c r="D150" s="111">
        <v>5</v>
      </c>
      <c r="E150" s="76">
        <f>D150*E147</f>
        <v>2320</v>
      </c>
      <c r="F150" s="77"/>
      <c r="G150" s="77"/>
      <c r="H150" s="75"/>
      <c r="I150" s="75"/>
      <c r="J150" s="77"/>
      <c r="K150" s="77"/>
      <c r="L150" s="156"/>
    </row>
    <row r="151" spans="1:13" s="34" customFormat="1" ht="31.5" x14ac:dyDescent="0.3">
      <c r="A151" s="33">
        <v>2</v>
      </c>
      <c r="B151" s="71" t="s">
        <v>80</v>
      </c>
      <c r="C151" s="71" t="s">
        <v>25</v>
      </c>
      <c r="D151" s="72"/>
      <c r="E151" s="203">
        <f>E147</f>
        <v>464</v>
      </c>
      <c r="F151" s="81"/>
      <c r="G151" s="81"/>
      <c r="H151" s="81"/>
      <c r="I151" s="81"/>
      <c r="J151" s="81"/>
      <c r="K151" s="81"/>
      <c r="L151" s="156"/>
      <c r="M151" s="40"/>
    </row>
    <row r="152" spans="1:13" s="20" customFormat="1" x14ac:dyDescent="0.3">
      <c r="A152" s="19"/>
      <c r="B152" s="74" t="s">
        <v>42</v>
      </c>
      <c r="C152" s="71" t="s">
        <v>25</v>
      </c>
      <c r="D152" s="76">
        <v>1</v>
      </c>
      <c r="E152" s="76">
        <f>E151*D152</f>
        <v>464</v>
      </c>
      <c r="F152" s="160"/>
      <c r="G152" s="75"/>
      <c r="H152" s="106"/>
      <c r="I152" s="106"/>
      <c r="J152" s="106"/>
      <c r="K152" s="106"/>
      <c r="L152" s="156"/>
    </row>
    <row r="153" spans="1:13" s="20" customFormat="1" x14ac:dyDescent="0.3">
      <c r="A153" s="19"/>
      <c r="B153" s="166" t="s">
        <v>45</v>
      </c>
      <c r="C153" s="74" t="s">
        <v>20</v>
      </c>
      <c r="D153" s="84">
        <f>1.05*0.0365</f>
        <v>3.8324999999999998E-2</v>
      </c>
      <c r="E153" s="76">
        <f>E151*D153</f>
        <v>17.782799999999998</v>
      </c>
      <c r="F153" s="105"/>
      <c r="G153" s="106"/>
      <c r="H153" s="160"/>
      <c r="I153" s="75"/>
      <c r="J153" s="106"/>
      <c r="K153" s="106"/>
      <c r="L153" s="156"/>
    </row>
    <row r="154" spans="1:13" s="20" customFormat="1" x14ac:dyDescent="0.3">
      <c r="A154" s="19"/>
      <c r="B154" s="74" t="s">
        <v>48</v>
      </c>
      <c r="C154" s="74" t="s">
        <v>25</v>
      </c>
      <c r="D154" s="74">
        <v>1.08</v>
      </c>
      <c r="E154" s="76">
        <f>E151*D154</f>
        <v>501.12</v>
      </c>
      <c r="F154" s="105"/>
      <c r="G154" s="106"/>
      <c r="H154" s="75"/>
      <c r="I154" s="75"/>
      <c r="J154" s="106"/>
      <c r="K154" s="106"/>
      <c r="L154" s="156"/>
    </row>
    <row r="155" spans="1:13" s="20" customFormat="1" x14ac:dyDescent="0.3">
      <c r="A155" s="22"/>
      <c r="B155" s="74" t="s">
        <v>23</v>
      </c>
      <c r="C155" s="74" t="s">
        <v>2</v>
      </c>
      <c r="D155" s="76">
        <v>3.0000000000000001E-3</v>
      </c>
      <c r="E155" s="76">
        <f>E151*D155</f>
        <v>1.3920000000000001</v>
      </c>
      <c r="F155" s="105"/>
      <c r="G155" s="106"/>
      <c r="H155" s="75"/>
      <c r="I155" s="75"/>
      <c r="J155" s="106"/>
      <c r="K155" s="106"/>
      <c r="L155" s="156"/>
    </row>
    <row r="156" spans="1:13" s="20" customFormat="1" ht="27.6" customHeight="1" x14ac:dyDescent="0.3">
      <c r="A156" s="19">
        <v>4</v>
      </c>
      <c r="B156" s="71" t="s">
        <v>49</v>
      </c>
      <c r="C156" s="71" t="s">
        <v>25</v>
      </c>
      <c r="D156" s="72"/>
      <c r="E156" s="203">
        <v>211</v>
      </c>
      <c r="F156" s="77"/>
      <c r="G156" s="77"/>
      <c r="H156" s="75"/>
      <c r="I156" s="74"/>
      <c r="J156" s="77"/>
      <c r="K156" s="77"/>
      <c r="L156" s="156"/>
    </row>
    <row r="157" spans="1:13" s="20" customFormat="1" x14ac:dyDescent="0.3">
      <c r="A157" s="19"/>
      <c r="B157" s="74" t="s">
        <v>21</v>
      </c>
      <c r="C157" s="74" t="str">
        <f>C148</f>
        <v>kv.m.</v>
      </c>
      <c r="D157" s="76">
        <v>1</v>
      </c>
      <c r="E157" s="76">
        <f>E156*D157</f>
        <v>211</v>
      </c>
      <c r="F157" s="75"/>
      <c r="G157" s="75"/>
      <c r="H157" s="78"/>
      <c r="I157" s="78"/>
      <c r="J157" s="78"/>
      <c r="K157" s="78"/>
      <c r="L157" s="156"/>
    </row>
    <row r="158" spans="1:13" s="20" customFormat="1" x14ac:dyDescent="0.3">
      <c r="A158" s="19"/>
      <c r="B158" s="74" t="s">
        <v>50</v>
      </c>
      <c r="C158" s="74" t="s">
        <v>24</v>
      </c>
      <c r="D158" s="76">
        <v>0.69</v>
      </c>
      <c r="E158" s="76">
        <f>E156*D158</f>
        <v>145.58999999999997</v>
      </c>
      <c r="F158" s="75"/>
      <c r="G158" s="75"/>
      <c r="H158" s="160"/>
      <c r="I158" s="75"/>
      <c r="J158" s="78"/>
      <c r="K158" s="78"/>
      <c r="L158" s="156"/>
    </row>
    <row r="159" spans="1:13" s="20" customFormat="1" x14ac:dyDescent="0.3">
      <c r="A159" s="19"/>
      <c r="B159" s="74" t="s">
        <v>51</v>
      </c>
      <c r="C159" s="74" t="s">
        <v>24</v>
      </c>
      <c r="D159" s="76">
        <v>0.12</v>
      </c>
      <c r="E159" s="76">
        <f>E156*D159</f>
        <v>25.32</v>
      </c>
      <c r="F159" s="77"/>
      <c r="G159" s="78"/>
      <c r="H159" s="160"/>
      <c r="I159" s="75"/>
      <c r="J159" s="78"/>
      <c r="K159" s="78"/>
      <c r="L159" s="156"/>
    </row>
    <row r="160" spans="1:13" s="20" customFormat="1" x14ac:dyDescent="0.3">
      <c r="A160" s="19"/>
      <c r="B160" s="74" t="s">
        <v>52</v>
      </c>
      <c r="C160" s="74" t="s">
        <v>24</v>
      </c>
      <c r="D160" s="84">
        <v>0.15</v>
      </c>
      <c r="E160" s="76">
        <f>E156*D160</f>
        <v>31.65</v>
      </c>
      <c r="F160" s="77"/>
      <c r="G160" s="78"/>
      <c r="H160" s="160"/>
      <c r="I160" s="75"/>
      <c r="J160" s="78"/>
      <c r="K160" s="78"/>
      <c r="L160" s="156"/>
    </row>
    <row r="161" spans="1:12" s="20" customFormat="1" x14ac:dyDescent="0.3">
      <c r="A161" s="22"/>
      <c r="B161" s="74" t="s">
        <v>23</v>
      </c>
      <c r="C161" s="74" t="s">
        <v>2</v>
      </c>
      <c r="D161" s="269">
        <v>0.34</v>
      </c>
      <c r="E161" s="76">
        <f>E156*D161</f>
        <v>71.740000000000009</v>
      </c>
      <c r="F161" s="77"/>
      <c r="G161" s="78"/>
      <c r="H161" s="75"/>
      <c r="I161" s="75"/>
      <c r="J161" s="78"/>
      <c r="K161" s="78"/>
      <c r="L161" s="156"/>
    </row>
    <row r="162" spans="1:12" s="136" customFormat="1" ht="31.5" x14ac:dyDescent="0.3">
      <c r="A162" s="135">
        <v>4</v>
      </c>
      <c r="B162" s="116" t="s">
        <v>91</v>
      </c>
      <c r="C162" s="116" t="s">
        <v>25</v>
      </c>
      <c r="D162" s="117"/>
      <c r="E162" s="203">
        <v>193</v>
      </c>
      <c r="F162" s="81"/>
      <c r="G162" s="81"/>
      <c r="H162" s="54"/>
      <c r="I162" s="52"/>
      <c r="J162" s="81"/>
      <c r="K162" s="81"/>
      <c r="L162" s="156"/>
    </row>
    <row r="163" spans="1:12" s="139" customFormat="1" x14ac:dyDescent="0.3">
      <c r="A163" s="137"/>
      <c r="B163" s="115" t="s">
        <v>21</v>
      </c>
      <c r="C163" s="204" t="s">
        <v>25</v>
      </c>
      <c r="D163" s="138">
        <v>1</v>
      </c>
      <c r="E163" s="47">
        <f>E162*D163</f>
        <v>193</v>
      </c>
      <c r="F163" s="275"/>
      <c r="G163" s="47"/>
      <c r="H163" s="106"/>
      <c r="I163" s="106"/>
      <c r="J163" s="106"/>
      <c r="K163" s="106"/>
      <c r="L163" s="156"/>
    </row>
    <row r="164" spans="1:12" s="139" customFormat="1" x14ac:dyDescent="0.3">
      <c r="A164" s="137"/>
      <c r="B164" s="115" t="s">
        <v>92</v>
      </c>
      <c r="C164" s="115" t="s">
        <v>40</v>
      </c>
      <c r="D164" s="274">
        <v>125</v>
      </c>
      <c r="E164" s="47">
        <f>E162*D164</f>
        <v>24125</v>
      </c>
      <c r="F164" s="47"/>
      <c r="G164" s="47"/>
      <c r="H164" s="159"/>
      <c r="I164" s="47"/>
      <c r="J164" s="106"/>
      <c r="K164" s="106"/>
      <c r="L164" s="156"/>
    </row>
    <row r="165" spans="1:12" s="68" customFormat="1" x14ac:dyDescent="0.3">
      <c r="A165" s="122"/>
      <c r="B165" s="110" t="s">
        <v>93</v>
      </c>
      <c r="C165" s="110" t="s">
        <v>20</v>
      </c>
      <c r="D165" s="111">
        <v>0.01</v>
      </c>
      <c r="E165" s="75">
        <f>E162*D165</f>
        <v>1.93</v>
      </c>
      <c r="F165" s="105"/>
      <c r="G165" s="106"/>
      <c r="H165" s="160"/>
      <c r="I165" s="75"/>
      <c r="J165" s="106"/>
      <c r="K165" s="106"/>
      <c r="L165" s="156"/>
    </row>
    <row r="166" spans="1:12" s="139" customFormat="1" x14ac:dyDescent="0.3">
      <c r="A166" s="137"/>
      <c r="B166" s="115" t="s">
        <v>94</v>
      </c>
      <c r="C166" s="115" t="s">
        <v>27</v>
      </c>
      <c r="D166" s="138">
        <v>6.5</v>
      </c>
      <c r="E166" s="47">
        <f>E162*D166</f>
        <v>1254.5</v>
      </c>
      <c r="F166" s="105"/>
      <c r="G166" s="106"/>
      <c r="H166" s="47"/>
      <c r="I166" s="47"/>
      <c r="J166" s="106"/>
      <c r="K166" s="106"/>
      <c r="L166" s="156"/>
    </row>
    <row r="167" spans="1:12" s="139" customFormat="1" x14ac:dyDescent="0.3">
      <c r="A167" s="140"/>
      <c r="B167" s="115" t="s">
        <v>23</v>
      </c>
      <c r="C167" s="115" t="s">
        <v>2</v>
      </c>
      <c r="D167" s="270">
        <v>0.4</v>
      </c>
      <c r="E167" s="47">
        <f>E162*D167</f>
        <v>77.2</v>
      </c>
      <c r="F167" s="105"/>
      <c r="G167" s="106"/>
      <c r="H167" s="47"/>
      <c r="I167" s="47"/>
      <c r="J167" s="106"/>
      <c r="K167" s="106"/>
      <c r="L167" s="156"/>
    </row>
    <row r="168" spans="1:12" x14ac:dyDescent="0.3">
      <c r="A168" s="16">
        <v>6</v>
      </c>
      <c r="B168" s="71" t="s">
        <v>65</v>
      </c>
      <c r="C168" s="71" t="s">
        <v>39</v>
      </c>
      <c r="D168" s="72"/>
      <c r="E168" s="203">
        <v>20.100000000000001</v>
      </c>
      <c r="F168" s="54"/>
      <c r="G168" s="52"/>
      <c r="H168" s="53"/>
      <c r="I168" s="53"/>
      <c r="J168" s="53"/>
      <c r="K168" s="53"/>
      <c r="L168" s="156"/>
    </row>
    <row r="169" spans="1:12" s="32" customFormat="1" ht="18" customHeight="1" x14ac:dyDescent="0.3">
      <c r="A169" s="16"/>
      <c r="B169" s="132" t="s">
        <v>21</v>
      </c>
      <c r="C169" s="71" t="s">
        <v>39</v>
      </c>
      <c r="D169" s="133">
        <v>1</v>
      </c>
      <c r="E169" s="133">
        <f>D169*E168</f>
        <v>20.100000000000001</v>
      </c>
      <c r="F169" s="271"/>
      <c r="G169" s="100"/>
      <c r="H169" s="107"/>
      <c r="I169" s="107"/>
      <c r="J169" s="107"/>
      <c r="K169" s="107"/>
      <c r="L169" s="156"/>
    </row>
    <row r="170" spans="1:12" s="58" customFormat="1" x14ac:dyDescent="0.3">
      <c r="A170" s="16"/>
      <c r="B170" s="101" t="s">
        <v>66</v>
      </c>
      <c r="C170" s="101" t="s">
        <v>39</v>
      </c>
      <c r="D170" s="104">
        <v>1</v>
      </c>
      <c r="E170" s="104">
        <f>E168*D170</f>
        <v>20.100000000000001</v>
      </c>
      <c r="F170" s="99"/>
      <c r="G170" s="107"/>
      <c r="H170" s="271"/>
      <c r="I170" s="100"/>
      <c r="J170" s="107"/>
      <c r="K170" s="107"/>
      <c r="L170" s="156"/>
    </row>
    <row r="171" spans="1:12" s="60" customFormat="1" ht="18" customHeight="1" x14ac:dyDescent="0.3">
      <c r="A171" s="59"/>
      <c r="B171" s="101" t="s">
        <v>23</v>
      </c>
      <c r="C171" s="101" t="s">
        <v>2</v>
      </c>
      <c r="D171" s="104">
        <v>0.432</v>
      </c>
      <c r="E171" s="104">
        <f>E168*D171</f>
        <v>8.6832000000000011</v>
      </c>
      <c r="F171" s="99"/>
      <c r="G171" s="107"/>
      <c r="H171" s="100"/>
      <c r="I171" s="100"/>
      <c r="J171" s="107"/>
      <c r="K171" s="107"/>
      <c r="L171" s="156"/>
    </row>
    <row r="172" spans="1:12" s="131" customFormat="1" ht="31.5" x14ac:dyDescent="0.3">
      <c r="A172" s="129">
        <v>7</v>
      </c>
      <c r="B172" s="116" t="s">
        <v>81</v>
      </c>
      <c r="C172" s="116" t="s">
        <v>82</v>
      </c>
      <c r="D172" s="117"/>
      <c r="E172" s="203">
        <v>569.1</v>
      </c>
      <c r="F172" s="54"/>
      <c r="G172" s="52"/>
      <c r="H172" s="53"/>
      <c r="I172" s="53"/>
      <c r="J172" s="53"/>
      <c r="K172" s="53"/>
      <c r="L172" s="156"/>
    </row>
    <row r="173" spans="1:12" s="131" customFormat="1" ht="18" customHeight="1" x14ac:dyDescent="0.3">
      <c r="A173" s="129"/>
      <c r="B173" s="132" t="s">
        <v>83</v>
      </c>
      <c r="C173" s="204" t="s">
        <v>82</v>
      </c>
      <c r="D173" s="133">
        <v>1</v>
      </c>
      <c r="E173" s="133">
        <f>E172*D173</f>
        <v>569.1</v>
      </c>
      <c r="F173" s="271"/>
      <c r="G173" s="100"/>
      <c r="H173" s="107"/>
      <c r="I173" s="107"/>
      <c r="J173" s="107"/>
      <c r="K173" s="107"/>
      <c r="L173" s="156"/>
    </row>
    <row r="174" spans="1:12" s="131" customFormat="1" ht="18" customHeight="1" x14ac:dyDescent="0.3">
      <c r="A174" s="129"/>
      <c r="B174" s="272" t="s">
        <v>134</v>
      </c>
      <c r="C174" s="273" t="s">
        <v>135</v>
      </c>
      <c r="D174" s="133">
        <v>1</v>
      </c>
      <c r="E174" s="104">
        <f>E172*D174</f>
        <v>569.1</v>
      </c>
      <c r="F174" s="99"/>
      <c r="G174" s="107"/>
      <c r="H174" s="107"/>
      <c r="I174" s="100"/>
      <c r="J174" s="107"/>
      <c r="K174" s="107"/>
      <c r="L174" s="156"/>
    </row>
    <row r="175" spans="1:12" s="259" customFormat="1" x14ac:dyDescent="0.3">
      <c r="A175" s="13"/>
      <c r="B175" s="13" t="s">
        <v>11</v>
      </c>
      <c r="C175" s="13"/>
      <c r="D175" s="13"/>
      <c r="E175" s="13"/>
      <c r="F175" s="13"/>
      <c r="G175" s="258">
        <f>SUM(G11:G174)</f>
        <v>0</v>
      </c>
      <c r="H175" s="258"/>
      <c r="I175" s="258">
        <f>SUM(I11:I174)</f>
        <v>0</v>
      </c>
      <c r="J175" s="258"/>
      <c r="K175" s="258">
        <f>SUM(K11:K174)</f>
        <v>0</v>
      </c>
      <c r="L175" s="258">
        <f>SUM(L11:L174)</f>
        <v>0</v>
      </c>
    </row>
    <row r="176" spans="1:12" s="262" customFormat="1" x14ac:dyDescent="0.2">
      <c r="A176" s="63"/>
      <c r="B176" s="260" t="s">
        <v>41</v>
      </c>
      <c r="C176" s="225">
        <v>0.05</v>
      </c>
      <c r="D176" s="64"/>
      <c r="E176" s="64"/>
      <c r="F176" s="65"/>
      <c r="G176" s="65"/>
      <c r="H176" s="65"/>
      <c r="I176" s="65"/>
      <c r="J176" s="65"/>
      <c r="K176" s="65"/>
      <c r="L176" s="261">
        <f>I175*C176</f>
        <v>0</v>
      </c>
    </row>
    <row r="177" spans="1:12" s="41" customFormat="1" x14ac:dyDescent="0.3">
      <c r="A177" s="42"/>
      <c r="B177" s="43" t="s">
        <v>29</v>
      </c>
      <c r="C177" s="44"/>
      <c r="D177" s="45"/>
      <c r="E177" s="46"/>
      <c r="F177" s="47"/>
      <c r="G177" s="66"/>
      <c r="H177" s="47"/>
      <c r="I177" s="66"/>
      <c r="J177" s="67"/>
      <c r="K177" s="66"/>
      <c r="L177" s="263">
        <f>L176+L175</f>
        <v>0</v>
      </c>
    </row>
    <row r="178" spans="1:12" s="14" customFormat="1" x14ac:dyDescent="0.3">
      <c r="A178" s="13"/>
      <c r="B178" s="260" t="s">
        <v>30</v>
      </c>
      <c r="C178" s="264">
        <v>0.08</v>
      </c>
      <c r="D178" s="265"/>
      <c r="E178" s="265"/>
      <c r="F178" s="258"/>
      <c r="G178" s="258"/>
      <c r="H178" s="258"/>
      <c r="I178" s="258"/>
      <c r="J178" s="258"/>
      <c r="K178" s="258"/>
      <c r="L178" s="263">
        <f>L177*C178</f>
        <v>0</v>
      </c>
    </row>
    <row r="179" spans="1:12" s="14" customFormat="1" x14ac:dyDescent="0.3">
      <c r="A179" s="13"/>
      <c r="B179" s="13" t="s">
        <v>11</v>
      </c>
      <c r="C179" s="13"/>
      <c r="D179" s="13"/>
      <c r="E179" s="13"/>
      <c r="F179" s="13"/>
      <c r="G179" s="258"/>
      <c r="H179" s="258"/>
      <c r="I179" s="258"/>
      <c r="J179" s="258"/>
      <c r="K179" s="258"/>
      <c r="L179" s="263">
        <f>L178+L177</f>
        <v>0</v>
      </c>
    </row>
    <row r="180" spans="1:12" s="14" customFormat="1" x14ac:dyDescent="0.3">
      <c r="A180" s="13"/>
      <c r="B180" s="260" t="s">
        <v>31</v>
      </c>
      <c r="C180" s="264">
        <v>0.1</v>
      </c>
      <c r="D180" s="265"/>
      <c r="E180" s="265"/>
      <c r="F180" s="258"/>
      <c r="G180" s="258"/>
      <c r="H180" s="258"/>
      <c r="I180" s="258"/>
      <c r="J180" s="258"/>
      <c r="K180" s="258"/>
      <c r="L180" s="263">
        <f>L179*C180</f>
        <v>0</v>
      </c>
    </row>
    <row r="181" spans="1:12" s="14" customFormat="1" x14ac:dyDescent="0.3">
      <c r="A181" s="13"/>
      <c r="B181" s="260" t="s">
        <v>11</v>
      </c>
      <c r="C181" s="13"/>
      <c r="D181" s="13"/>
      <c r="E181" s="13"/>
      <c r="F181" s="13"/>
      <c r="G181" s="258"/>
      <c r="H181" s="258"/>
      <c r="I181" s="258"/>
      <c r="J181" s="258"/>
      <c r="K181" s="258"/>
      <c r="L181" s="263">
        <f>L180+L179</f>
        <v>0</v>
      </c>
    </row>
    <row r="182" spans="1:12" x14ac:dyDescent="0.3">
      <c r="A182" s="266"/>
      <c r="B182" s="175" t="s">
        <v>113</v>
      </c>
      <c r="C182" s="177">
        <v>0.05</v>
      </c>
      <c r="D182" s="2"/>
      <c r="E182" s="2"/>
      <c r="F182" s="266"/>
      <c r="G182" s="266"/>
      <c r="H182" s="266"/>
      <c r="I182" s="266"/>
      <c r="J182" s="266"/>
      <c r="K182" s="266"/>
      <c r="L182" s="258">
        <f>L181*C182</f>
        <v>0</v>
      </c>
    </row>
    <row r="183" spans="1:12" x14ac:dyDescent="0.3">
      <c r="A183" s="266"/>
      <c r="B183" s="173" t="s">
        <v>11</v>
      </c>
      <c r="C183" s="176"/>
      <c r="D183" s="1"/>
      <c r="E183" s="1"/>
      <c r="F183" s="266"/>
      <c r="G183" s="266"/>
      <c r="H183" s="267"/>
      <c r="I183" s="266"/>
      <c r="J183" s="266"/>
      <c r="K183" s="266"/>
      <c r="L183" s="258">
        <f>SUM(L181:L182)</f>
        <v>0</v>
      </c>
    </row>
    <row r="184" spans="1:12" x14ac:dyDescent="0.3">
      <c r="A184" s="266"/>
      <c r="B184" s="173" t="s">
        <v>36</v>
      </c>
      <c r="C184" s="177">
        <v>0.18</v>
      </c>
      <c r="D184" s="2"/>
      <c r="E184" s="2"/>
      <c r="F184" s="266"/>
      <c r="G184" s="266"/>
      <c r="H184" s="266"/>
      <c r="I184" s="266"/>
      <c r="J184" s="266"/>
      <c r="K184" s="266"/>
      <c r="L184" s="13">
        <f>L183*C184</f>
        <v>0</v>
      </c>
    </row>
    <row r="185" spans="1:12" x14ac:dyDescent="0.3">
      <c r="A185" s="266"/>
      <c r="B185" s="173" t="s">
        <v>16</v>
      </c>
      <c r="C185" s="174" t="s">
        <v>2</v>
      </c>
      <c r="D185" s="1"/>
      <c r="E185" s="1"/>
      <c r="F185" s="266"/>
      <c r="G185" s="266"/>
      <c r="H185" s="266"/>
      <c r="I185" s="266"/>
      <c r="J185" s="266"/>
      <c r="K185" s="266"/>
      <c r="L185" s="268">
        <f>SUM(L183:L184)</f>
        <v>0</v>
      </c>
    </row>
    <row r="186" spans="1:12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s="14" customFormat="1" x14ac:dyDescent="0.3">
      <c r="A189" s="227"/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</row>
    <row r="190" spans="1:12" s="14" customFormat="1" x14ac:dyDescent="0.3">
      <c r="A190" s="227"/>
      <c r="B190" s="227"/>
      <c r="C190" s="227"/>
      <c r="D190" s="227"/>
      <c r="E190" s="227"/>
      <c r="F190" s="227"/>
      <c r="G190" s="227"/>
      <c r="H190" s="227"/>
      <c r="I190" s="227"/>
      <c r="J190" s="227"/>
      <c r="K190" s="227"/>
      <c r="L190" s="227"/>
    </row>
    <row r="191" spans="1:12" s="14" customFormat="1" x14ac:dyDescent="0.3">
      <c r="A191" s="227"/>
      <c r="B191" s="227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</row>
    <row r="192" spans="1:12" s="14" customFormat="1" x14ac:dyDescent="0.3">
      <c r="A192" s="227"/>
      <c r="B192" s="227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</row>
    <row r="193" spans="1:12" s="14" customFormat="1" x14ac:dyDescent="0.3">
      <c r="A193" s="227"/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</row>
    <row r="194" spans="1:12" s="14" customFormat="1" x14ac:dyDescent="0.3">
      <c r="A194" s="227"/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</row>
    <row r="195" spans="1:12" s="14" customFormat="1" x14ac:dyDescent="0.3">
      <c r="A195" s="227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</row>
    <row r="196" spans="1:12" s="14" customFormat="1" x14ac:dyDescent="0.3">
      <c r="A196" s="227"/>
      <c r="B196" s="227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</row>
    <row r="197" spans="1:12" s="14" customFormat="1" x14ac:dyDescent="0.3">
      <c r="A197" s="227"/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</row>
    <row r="198" spans="1:12" s="14" customFormat="1" x14ac:dyDescent="0.3">
      <c r="A198" s="227"/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</row>
    <row r="199" spans="1:12" s="14" customFormat="1" x14ac:dyDescent="0.3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</row>
    <row r="200" spans="1:12" s="14" customFormat="1" x14ac:dyDescent="0.3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</row>
    <row r="201" spans="1:12" s="14" customFormat="1" x14ac:dyDescent="0.3">
      <c r="A201" s="227"/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</row>
    <row r="202" spans="1:12" s="14" customFormat="1" x14ac:dyDescent="0.3">
      <c r="A202" s="227"/>
      <c r="B202" s="227"/>
      <c r="C202" s="227"/>
      <c r="D202" s="227"/>
      <c r="E202" s="227"/>
      <c r="F202" s="227"/>
      <c r="G202" s="227"/>
      <c r="H202" s="227"/>
      <c r="I202" s="227"/>
      <c r="J202" s="227"/>
      <c r="K202" s="227"/>
      <c r="L202" s="227"/>
    </row>
    <row r="203" spans="1:12" s="14" customFormat="1" x14ac:dyDescent="0.3">
      <c r="A203" s="227"/>
      <c r="B203" s="227"/>
      <c r="C203" s="227"/>
      <c r="D203" s="227"/>
      <c r="E203" s="227"/>
      <c r="F203" s="227"/>
      <c r="G203" s="227"/>
      <c r="H203" s="227"/>
      <c r="I203" s="227"/>
      <c r="J203" s="227"/>
      <c r="K203" s="227"/>
      <c r="L203" s="227"/>
    </row>
    <row r="204" spans="1:12" s="14" customFormat="1" x14ac:dyDescent="0.3">
      <c r="A204" s="227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</row>
    <row r="205" spans="1:12" s="14" customFormat="1" x14ac:dyDescent="0.3">
      <c r="A205" s="227"/>
      <c r="B205" s="227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</row>
    <row r="206" spans="1:12" s="14" customFormat="1" x14ac:dyDescent="0.3">
      <c r="A206" s="227"/>
      <c r="B206" s="227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</row>
    <row r="207" spans="1:12" s="14" customFormat="1" x14ac:dyDescent="0.3">
      <c r="A207" s="227"/>
      <c r="B207" s="227"/>
      <c r="C207" s="227"/>
      <c r="D207" s="227"/>
      <c r="E207" s="227"/>
      <c r="F207" s="227"/>
      <c r="G207" s="227"/>
      <c r="H207" s="227"/>
      <c r="I207" s="227"/>
      <c r="J207" s="227"/>
      <c r="K207" s="227"/>
      <c r="L207" s="227"/>
    </row>
    <row r="208" spans="1:12" s="14" customFormat="1" x14ac:dyDescent="0.3">
      <c r="A208" s="227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</row>
    <row r="209" spans="1:12" s="14" customFormat="1" x14ac:dyDescent="0.3">
      <c r="A209" s="227"/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227"/>
    </row>
    <row r="210" spans="1:12" s="14" customFormat="1" x14ac:dyDescent="0.3">
      <c r="A210" s="227"/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</row>
    <row r="211" spans="1:12" s="14" customFormat="1" x14ac:dyDescent="0.3">
      <c r="A211" s="227"/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</row>
    <row r="212" spans="1:12" s="14" customFormat="1" x14ac:dyDescent="0.3">
      <c r="A212" s="227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</row>
    <row r="213" spans="1:12" s="14" customFormat="1" x14ac:dyDescent="0.3">
      <c r="A213" s="227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</row>
    <row r="214" spans="1:12" s="14" customFormat="1" x14ac:dyDescent="0.3">
      <c r="A214" s="227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</row>
    <row r="215" spans="1:12" s="14" customFormat="1" x14ac:dyDescent="0.3">
      <c r="A215" s="227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</row>
    <row r="216" spans="1:12" s="14" customFormat="1" x14ac:dyDescent="0.3">
      <c r="A216" s="227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</row>
    <row r="217" spans="1:12" s="14" customFormat="1" x14ac:dyDescent="0.3">
      <c r="A217" s="227"/>
      <c r="B217" s="227"/>
      <c r="C217" s="227"/>
      <c r="D217" s="227"/>
      <c r="E217" s="227"/>
      <c r="F217" s="227"/>
      <c r="G217" s="227"/>
      <c r="H217" s="227"/>
      <c r="I217" s="227"/>
      <c r="J217" s="227"/>
      <c r="K217" s="227"/>
      <c r="L217" s="227"/>
    </row>
    <row r="218" spans="1:12" s="14" customFormat="1" x14ac:dyDescent="0.3">
      <c r="A218" s="227"/>
      <c r="B218" s="227"/>
      <c r="C218" s="227"/>
      <c r="D218" s="227"/>
      <c r="E218" s="227"/>
      <c r="F218" s="227"/>
      <c r="G218" s="227"/>
      <c r="H218" s="227"/>
      <c r="I218" s="227"/>
      <c r="J218" s="227"/>
      <c r="K218" s="227"/>
      <c r="L218" s="227"/>
    </row>
    <row r="219" spans="1:12" s="14" customFormat="1" x14ac:dyDescent="0.3">
      <c r="A219" s="227"/>
      <c r="B219" s="227"/>
      <c r="C219" s="227"/>
      <c r="D219" s="227"/>
      <c r="E219" s="227"/>
      <c r="F219" s="227"/>
      <c r="G219" s="227"/>
      <c r="H219" s="227"/>
      <c r="I219" s="227"/>
      <c r="J219" s="227"/>
      <c r="K219" s="227"/>
      <c r="L219" s="227"/>
    </row>
    <row r="220" spans="1:12" s="14" customFormat="1" x14ac:dyDescent="0.3">
      <c r="A220" s="227"/>
      <c r="B220" s="227"/>
      <c r="C220" s="227"/>
      <c r="D220" s="227"/>
      <c r="E220" s="227"/>
      <c r="F220" s="227"/>
      <c r="G220" s="227"/>
      <c r="H220" s="227"/>
      <c r="I220" s="227"/>
      <c r="J220" s="227"/>
      <c r="K220" s="227"/>
      <c r="L220" s="227"/>
    </row>
    <row r="221" spans="1:12" s="14" customFormat="1" x14ac:dyDescent="0.3">
      <c r="A221" s="227"/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</row>
    <row r="222" spans="1:12" s="14" customFormat="1" x14ac:dyDescent="0.3">
      <c r="A222" s="227"/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</row>
    <row r="223" spans="1:12" s="14" customFormat="1" x14ac:dyDescent="0.3">
      <c r="A223" s="227"/>
      <c r="B223" s="227"/>
      <c r="C223" s="227"/>
      <c r="D223" s="227"/>
      <c r="E223" s="227"/>
      <c r="F223" s="227"/>
      <c r="G223" s="227"/>
      <c r="H223" s="227"/>
      <c r="I223" s="227"/>
      <c r="J223" s="227"/>
      <c r="K223" s="227"/>
      <c r="L223" s="227"/>
    </row>
    <row r="224" spans="1:12" s="14" customFormat="1" x14ac:dyDescent="0.3">
      <c r="A224" s="227"/>
      <c r="B224" s="227"/>
      <c r="C224" s="227"/>
      <c r="D224" s="227"/>
      <c r="E224" s="227"/>
      <c r="F224" s="227"/>
      <c r="G224" s="227"/>
      <c r="H224" s="227"/>
      <c r="I224" s="227"/>
      <c r="J224" s="227"/>
      <c r="K224" s="227"/>
      <c r="L224" s="227"/>
    </row>
    <row r="225" spans="1:12" s="14" customFormat="1" x14ac:dyDescent="0.3">
      <c r="A225" s="227"/>
      <c r="B225" s="227"/>
      <c r="C225" s="227"/>
      <c r="D225" s="227"/>
      <c r="E225" s="227"/>
      <c r="F225" s="227"/>
      <c r="G225" s="227"/>
      <c r="H225" s="227"/>
      <c r="I225" s="227"/>
      <c r="J225" s="227"/>
      <c r="K225" s="227"/>
      <c r="L225" s="227"/>
    </row>
    <row r="226" spans="1:12" s="14" customFormat="1" x14ac:dyDescent="0.3">
      <c r="A226" s="227"/>
      <c r="B226" s="227"/>
      <c r="C226" s="227"/>
      <c r="D226" s="227"/>
      <c r="E226" s="227"/>
      <c r="F226" s="227"/>
      <c r="G226" s="227"/>
      <c r="H226" s="227"/>
      <c r="I226" s="227"/>
      <c r="J226" s="227"/>
      <c r="K226" s="227"/>
      <c r="L226" s="227"/>
    </row>
    <row r="227" spans="1:12" s="14" customFormat="1" x14ac:dyDescent="0.3">
      <c r="A227" s="227"/>
      <c r="B227" s="227"/>
      <c r="C227" s="227"/>
      <c r="D227" s="227"/>
      <c r="E227" s="227"/>
      <c r="F227" s="227"/>
      <c r="G227" s="227"/>
      <c r="H227" s="227"/>
      <c r="I227" s="227"/>
      <c r="J227" s="227"/>
      <c r="K227" s="227"/>
      <c r="L227" s="227"/>
    </row>
    <row r="228" spans="1:12" s="14" customFormat="1" x14ac:dyDescent="0.3">
      <c r="A228" s="227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</row>
    <row r="229" spans="1:12" s="14" customFormat="1" x14ac:dyDescent="0.3">
      <c r="A229" s="227"/>
      <c r="B229" s="227"/>
      <c r="C229" s="227"/>
      <c r="D229" s="227"/>
      <c r="E229" s="227"/>
      <c r="F229" s="227"/>
      <c r="G229" s="227"/>
      <c r="H229" s="227"/>
      <c r="I229" s="227"/>
      <c r="J229" s="227"/>
      <c r="K229" s="227"/>
      <c r="L229" s="227"/>
    </row>
    <row r="230" spans="1:12" s="14" customFormat="1" x14ac:dyDescent="0.3">
      <c r="A230" s="227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</row>
    <row r="231" spans="1:12" s="14" customFormat="1" x14ac:dyDescent="0.3">
      <c r="A231" s="227"/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</row>
    <row r="232" spans="1:12" s="14" customFormat="1" x14ac:dyDescent="0.3">
      <c r="A232" s="227"/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</row>
    <row r="233" spans="1:12" s="14" customFormat="1" x14ac:dyDescent="0.3">
      <c r="A233" s="227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</row>
    <row r="234" spans="1:12" s="14" customFormat="1" x14ac:dyDescent="0.3">
      <c r="A234" s="227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</row>
    <row r="235" spans="1:12" s="14" customFormat="1" x14ac:dyDescent="0.3">
      <c r="A235" s="227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</row>
    <row r="236" spans="1:12" s="14" customFormat="1" x14ac:dyDescent="0.3">
      <c r="A236" s="227"/>
      <c r="B236" s="227"/>
      <c r="C236" s="227"/>
      <c r="D236" s="227"/>
      <c r="E236" s="227"/>
      <c r="F236" s="227"/>
      <c r="G236" s="227"/>
      <c r="H236" s="227"/>
      <c r="I236" s="227"/>
      <c r="J236" s="227"/>
      <c r="K236" s="227"/>
      <c r="L236" s="227"/>
    </row>
    <row r="237" spans="1:12" s="14" customFormat="1" x14ac:dyDescent="0.3">
      <c r="A237" s="227"/>
      <c r="B237" s="227"/>
      <c r="C237" s="227"/>
      <c r="D237" s="227"/>
      <c r="E237" s="227"/>
      <c r="F237" s="227"/>
      <c r="G237" s="227"/>
      <c r="H237" s="227"/>
      <c r="I237" s="227"/>
      <c r="J237" s="227"/>
      <c r="K237" s="227"/>
      <c r="L237" s="227"/>
    </row>
    <row r="238" spans="1:12" s="14" customFormat="1" x14ac:dyDescent="0.3">
      <c r="A238" s="227"/>
      <c r="B238" s="227"/>
      <c r="C238" s="227"/>
      <c r="D238" s="227"/>
      <c r="E238" s="227"/>
      <c r="F238" s="227"/>
      <c r="G238" s="227"/>
      <c r="H238" s="227"/>
      <c r="I238" s="227"/>
      <c r="J238" s="227"/>
      <c r="K238" s="227"/>
      <c r="L238" s="227"/>
    </row>
    <row r="239" spans="1:12" s="14" customFormat="1" x14ac:dyDescent="0.3">
      <c r="A239" s="227"/>
      <c r="B239" s="227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</row>
    <row r="240" spans="1:12" s="14" customFormat="1" x14ac:dyDescent="0.3">
      <c r="A240" s="227"/>
      <c r="B240" s="227"/>
      <c r="C240" s="227"/>
      <c r="D240" s="227"/>
      <c r="E240" s="227"/>
      <c r="F240" s="227"/>
      <c r="G240" s="227"/>
      <c r="H240" s="227"/>
      <c r="I240" s="227"/>
      <c r="J240" s="227"/>
      <c r="K240" s="227"/>
      <c r="L240" s="227"/>
    </row>
    <row r="241" spans="1:12" s="14" customFormat="1" x14ac:dyDescent="0.3">
      <c r="A241" s="227"/>
      <c r="B241" s="227"/>
      <c r="C241" s="227"/>
      <c r="D241" s="227"/>
      <c r="E241" s="227"/>
      <c r="F241" s="227"/>
      <c r="G241" s="227"/>
      <c r="H241" s="227"/>
      <c r="I241" s="227"/>
      <c r="J241" s="227"/>
      <c r="K241" s="227"/>
      <c r="L241" s="227"/>
    </row>
    <row r="242" spans="1:12" s="14" customFormat="1" x14ac:dyDescent="0.3">
      <c r="A242" s="227"/>
      <c r="B242" s="227"/>
      <c r="C242" s="227"/>
      <c r="D242" s="227"/>
      <c r="E242" s="227"/>
      <c r="F242" s="227"/>
      <c r="G242" s="227"/>
      <c r="H242" s="227"/>
      <c r="I242" s="227"/>
      <c r="J242" s="227"/>
      <c r="K242" s="227"/>
      <c r="L242" s="227"/>
    </row>
    <row r="243" spans="1:12" s="14" customFormat="1" x14ac:dyDescent="0.3">
      <c r="A243" s="227"/>
      <c r="B243" s="227"/>
      <c r="C243" s="227"/>
      <c r="D243" s="227"/>
      <c r="E243" s="227"/>
      <c r="F243" s="227"/>
      <c r="G243" s="227"/>
      <c r="H243" s="227"/>
      <c r="I243" s="227"/>
      <c r="J243" s="227"/>
      <c r="K243" s="227"/>
      <c r="L243" s="227"/>
    </row>
    <row r="244" spans="1:12" s="14" customFormat="1" x14ac:dyDescent="0.3">
      <c r="A244" s="227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</row>
    <row r="245" spans="1:12" s="14" customFormat="1" x14ac:dyDescent="0.3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</row>
    <row r="246" spans="1:12" s="14" customFormat="1" x14ac:dyDescent="0.3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</row>
    <row r="247" spans="1:12" s="14" customFormat="1" x14ac:dyDescent="0.3">
      <c r="A247" s="227"/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</row>
    <row r="248" spans="1:12" s="14" customFormat="1" x14ac:dyDescent="0.3">
      <c r="A248" s="227"/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</row>
    <row r="249" spans="1:12" s="14" customFormat="1" x14ac:dyDescent="0.3">
      <c r="A249" s="227"/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</row>
    <row r="250" spans="1:12" s="14" customFormat="1" x14ac:dyDescent="0.3">
      <c r="A250" s="227"/>
      <c r="B250" s="227"/>
      <c r="C250" s="227"/>
      <c r="D250" s="227"/>
      <c r="E250" s="227"/>
      <c r="F250" s="227"/>
      <c r="G250" s="227"/>
      <c r="H250" s="227"/>
      <c r="I250" s="227"/>
      <c r="J250" s="227"/>
      <c r="K250" s="227"/>
      <c r="L250" s="227"/>
    </row>
    <row r="251" spans="1:12" s="14" customFormat="1" x14ac:dyDescent="0.3">
      <c r="A251" s="227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</row>
    <row r="252" spans="1:12" s="14" customFormat="1" x14ac:dyDescent="0.3">
      <c r="A252" s="227"/>
      <c r="B252" s="227"/>
      <c r="C252" s="227"/>
      <c r="D252" s="227"/>
      <c r="E252" s="227"/>
      <c r="F252" s="227"/>
      <c r="G252" s="227"/>
      <c r="H252" s="227"/>
      <c r="I252" s="227"/>
      <c r="J252" s="227"/>
      <c r="K252" s="227"/>
      <c r="L252" s="227"/>
    </row>
    <row r="253" spans="1:12" s="14" customFormat="1" x14ac:dyDescent="0.3">
      <c r="A253" s="227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</row>
    <row r="254" spans="1:12" s="14" customFormat="1" x14ac:dyDescent="0.3">
      <c r="A254" s="227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</row>
    <row r="255" spans="1:12" s="14" customFormat="1" x14ac:dyDescent="0.3">
      <c r="A255" s="227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</row>
    <row r="256" spans="1:12" s="14" customFormat="1" x14ac:dyDescent="0.3">
      <c r="A256" s="227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</row>
    <row r="257" spans="1:12" s="14" customFormat="1" x14ac:dyDescent="0.3">
      <c r="A257" s="227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</row>
    <row r="258" spans="1:12" s="14" customFormat="1" x14ac:dyDescent="0.3">
      <c r="A258" s="227"/>
      <c r="B258" s="227"/>
      <c r="C258" s="227"/>
      <c r="D258" s="227"/>
      <c r="E258" s="227"/>
      <c r="F258" s="227"/>
      <c r="G258" s="227"/>
      <c r="H258" s="227"/>
      <c r="I258" s="227"/>
      <c r="J258" s="227"/>
      <c r="K258" s="227"/>
      <c r="L258" s="227"/>
    </row>
    <row r="259" spans="1:12" s="14" customFormat="1" x14ac:dyDescent="0.3">
      <c r="A259" s="227"/>
      <c r="B259" s="227"/>
      <c r="C259" s="227"/>
      <c r="D259" s="227"/>
      <c r="E259" s="227"/>
      <c r="F259" s="227"/>
      <c r="G259" s="227"/>
      <c r="H259" s="227"/>
      <c r="I259" s="227"/>
      <c r="J259" s="227"/>
      <c r="K259" s="227"/>
      <c r="L259" s="227"/>
    </row>
    <row r="260" spans="1:12" s="14" customFormat="1" x14ac:dyDescent="0.3">
      <c r="A260" s="227"/>
      <c r="B260" s="227"/>
      <c r="C260" s="227"/>
      <c r="D260" s="227"/>
      <c r="E260" s="227"/>
      <c r="F260" s="227"/>
      <c r="G260" s="227"/>
      <c r="H260" s="227"/>
      <c r="I260" s="227"/>
      <c r="J260" s="227"/>
      <c r="K260" s="227"/>
      <c r="L260" s="227"/>
    </row>
    <row r="261" spans="1:12" s="14" customFormat="1" x14ac:dyDescent="0.3">
      <c r="A261" s="227"/>
      <c r="B261" s="227"/>
      <c r="C261" s="227"/>
      <c r="D261" s="227"/>
      <c r="E261" s="227"/>
      <c r="F261" s="227"/>
      <c r="G261" s="227"/>
      <c r="H261" s="227"/>
      <c r="I261" s="227"/>
      <c r="J261" s="227"/>
      <c r="K261" s="227"/>
      <c r="L261" s="227"/>
    </row>
    <row r="262" spans="1:12" s="14" customFormat="1" x14ac:dyDescent="0.3">
      <c r="A262" s="227"/>
      <c r="B262" s="227"/>
      <c r="C262" s="227"/>
      <c r="D262" s="227"/>
      <c r="E262" s="227"/>
      <c r="F262" s="227"/>
      <c r="G262" s="227"/>
      <c r="H262" s="227"/>
      <c r="I262" s="227"/>
      <c r="J262" s="227"/>
      <c r="K262" s="227"/>
      <c r="L262" s="227"/>
    </row>
    <row r="263" spans="1:12" s="14" customFormat="1" x14ac:dyDescent="0.3">
      <c r="A263" s="227"/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</row>
    <row r="264" spans="1:12" s="14" customFormat="1" x14ac:dyDescent="0.3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</row>
    <row r="265" spans="1:12" s="14" customFormat="1" x14ac:dyDescent="0.3">
      <c r="A265" s="227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</row>
    <row r="266" spans="1:12" s="14" customFormat="1" x14ac:dyDescent="0.3">
      <c r="A266" s="227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</row>
    <row r="267" spans="1:12" s="14" customFormat="1" x14ac:dyDescent="0.3">
      <c r="A267" s="227"/>
      <c r="B267" s="227"/>
      <c r="C267" s="227"/>
      <c r="D267" s="227"/>
      <c r="E267" s="227"/>
      <c r="F267" s="227"/>
      <c r="G267" s="227"/>
      <c r="H267" s="227"/>
      <c r="I267" s="227"/>
      <c r="J267" s="227"/>
      <c r="K267" s="227"/>
      <c r="L267" s="227"/>
    </row>
    <row r="268" spans="1:12" s="14" customFormat="1" x14ac:dyDescent="0.3">
      <c r="A268" s="227"/>
      <c r="B268" s="227"/>
      <c r="C268" s="227"/>
      <c r="D268" s="227"/>
      <c r="E268" s="227"/>
      <c r="F268" s="227"/>
      <c r="G268" s="227"/>
      <c r="H268" s="227"/>
      <c r="I268" s="227"/>
      <c r="J268" s="227"/>
      <c r="K268" s="227"/>
      <c r="L268" s="227"/>
    </row>
    <row r="269" spans="1:12" s="14" customFormat="1" x14ac:dyDescent="0.3">
      <c r="A269" s="227"/>
      <c r="B269" s="227"/>
      <c r="C269" s="227"/>
      <c r="D269" s="227"/>
      <c r="E269" s="227"/>
      <c r="F269" s="227"/>
      <c r="G269" s="227"/>
      <c r="H269" s="227"/>
      <c r="I269" s="227"/>
      <c r="J269" s="227"/>
      <c r="K269" s="227"/>
      <c r="L269" s="227"/>
    </row>
    <row r="270" spans="1:12" s="14" customFormat="1" x14ac:dyDescent="0.3">
      <c r="A270" s="227"/>
      <c r="B270" s="227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</row>
    <row r="271" spans="1:12" s="14" customFormat="1" x14ac:dyDescent="0.3">
      <c r="A271" s="227"/>
      <c r="B271" s="227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</row>
    <row r="272" spans="1:12" s="14" customFormat="1" x14ac:dyDescent="0.3">
      <c r="A272" s="227"/>
      <c r="B272" s="227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</row>
    <row r="273" spans="1:12" s="14" customFormat="1" x14ac:dyDescent="0.3">
      <c r="A273" s="227"/>
      <c r="B273" s="227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</row>
    <row r="274" spans="1:12" s="14" customFormat="1" x14ac:dyDescent="0.3">
      <c r="A274" s="227"/>
      <c r="B274" s="227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</row>
    <row r="275" spans="1:12" s="14" customFormat="1" x14ac:dyDescent="0.3">
      <c r="A275" s="227"/>
      <c r="B275" s="227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</row>
    <row r="276" spans="1:12" s="14" customFormat="1" x14ac:dyDescent="0.3">
      <c r="A276" s="227"/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</row>
    <row r="277" spans="1:12" s="14" customFormat="1" x14ac:dyDescent="0.3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</row>
    <row r="278" spans="1:12" s="14" customFormat="1" x14ac:dyDescent="0.3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</row>
    <row r="279" spans="1:12" s="14" customFormat="1" x14ac:dyDescent="0.3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</row>
    <row r="280" spans="1:12" s="14" customFormat="1" x14ac:dyDescent="0.3">
      <c r="A280" s="227"/>
      <c r="B280" s="227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</row>
    <row r="281" spans="1:12" s="14" customFormat="1" x14ac:dyDescent="0.3">
      <c r="A281" s="227"/>
      <c r="B281" s="227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</row>
    <row r="282" spans="1:12" s="14" customFormat="1" x14ac:dyDescent="0.3">
      <c r="A282" s="227"/>
      <c r="B282" s="227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</row>
    <row r="283" spans="1:12" s="14" customFormat="1" x14ac:dyDescent="0.3">
      <c r="A283" s="227"/>
      <c r="B283" s="227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</row>
    <row r="284" spans="1:12" s="14" customFormat="1" x14ac:dyDescent="0.3">
      <c r="A284" s="227"/>
      <c r="B284" s="227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</row>
    <row r="285" spans="1:12" s="14" customFormat="1" x14ac:dyDescent="0.3">
      <c r="A285" s="227"/>
      <c r="B285" s="227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</row>
    <row r="286" spans="1:12" s="14" customFormat="1" x14ac:dyDescent="0.3">
      <c r="A286" s="227"/>
      <c r="B286" s="227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</row>
    <row r="287" spans="1:12" s="14" customFormat="1" x14ac:dyDescent="0.3">
      <c r="A287" s="227"/>
      <c r="B287" s="227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</row>
    <row r="288" spans="1:12" s="14" customFormat="1" x14ac:dyDescent="0.3">
      <c r="A288" s="227"/>
      <c r="B288" s="227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</row>
    <row r="289" spans="1:12" s="14" customFormat="1" x14ac:dyDescent="0.3">
      <c r="A289" s="227"/>
      <c r="B289" s="227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</row>
    <row r="290" spans="1:12" s="14" customFormat="1" x14ac:dyDescent="0.3">
      <c r="A290" s="227"/>
      <c r="B290" s="227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</row>
    <row r="291" spans="1:12" s="14" customFormat="1" x14ac:dyDescent="0.3">
      <c r="A291" s="227"/>
      <c r="B291" s="227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</row>
    <row r="292" spans="1:12" s="14" customFormat="1" x14ac:dyDescent="0.3">
      <c r="A292" s="227"/>
      <c r="B292" s="227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</row>
    <row r="293" spans="1:12" s="14" customFormat="1" x14ac:dyDescent="0.3">
      <c r="A293" s="227"/>
      <c r="B293" s="227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</row>
    <row r="294" spans="1:12" s="14" customFormat="1" x14ac:dyDescent="0.3">
      <c r="A294" s="227"/>
      <c r="B294" s="227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</row>
    <row r="295" spans="1:12" s="14" customFormat="1" x14ac:dyDescent="0.3">
      <c r="A295" s="227"/>
      <c r="B295" s="227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</row>
    <row r="296" spans="1:12" s="14" customFormat="1" x14ac:dyDescent="0.3">
      <c r="A296" s="227"/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</row>
    <row r="297" spans="1:12" s="14" customFormat="1" x14ac:dyDescent="0.3">
      <c r="A297" s="227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</row>
    <row r="298" spans="1:12" s="14" customFormat="1" x14ac:dyDescent="0.3">
      <c r="A298" s="227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</row>
    <row r="299" spans="1:12" s="14" customFormat="1" x14ac:dyDescent="0.3">
      <c r="A299" s="227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</row>
    <row r="300" spans="1:12" s="14" customFormat="1" x14ac:dyDescent="0.3">
      <c r="A300" s="227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</row>
    <row r="301" spans="1:12" s="14" customFormat="1" x14ac:dyDescent="0.3">
      <c r="A301" s="227"/>
      <c r="B301" s="227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</row>
    <row r="302" spans="1:12" s="14" customFormat="1" x14ac:dyDescent="0.3">
      <c r="A302" s="227"/>
      <c r="B302" s="227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</row>
    <row r="303" spans="1:12" s="14" customFormat="1" x14ac:dyDescent="0.3">
      <c r="A303" s="227"/>
      <c r="B303" s="227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</row>
    <row r="304" spans="1:12" s="14" customFormat="1" x14ac:dyDescent="0.3">
      <c r="A304" s="227"/>
      <c r="B304" s="227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</row>
    <row r="305" spans="1:12" s="14" customFormat="1" x14ac:dyDescent="0.3">
      <c r="A305" s="227"/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</row>
    <row r="306" spans="1:12" s="14" customFormat="1" x14ac:dyDescent="0.3">
      <c r="A306" s="227"/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</row>
    <row r="307" spans="1:12" s="14" customFormat="1" x14ac:dyDescent="0.3">
      <c r="A307" s="227"/>
      <c r="B307" s="227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</row>
    <row r="308" spans="1:12" s="14" customFormat="1" x14ac:dyDescent="0.3">
      <c r="D308" s="23"/>
      <c r="E308" s="23"/>
      <c r="F308" s="24"/>
      <c r="G308" s="24"/>
      <c r="H308" s="25"/>
      <c r="J308" s="24"/>
      <c r="K308" s="24"/>
      <c r="L308" s="25"/>
    </row>
    <row r="309" spans="1:12" s="14" customFormat="1" x14ac:dyDescent="0.3">
      <c r="D309" s="23"/>
      <c r="E309" s="23"/>
      <c r="F309" s="24"/>
      <c r="G309" s="24"/>
      <c r="H309" s="25"/>
      <c r="J309" s="24"/>
      <c r="K309" s="24"/>
      <c r="L309" s="26"/>
    </row>
    <row r="310" spans="1:12" s="14" customFormat="1" x14ac:dyDescent="0.3">
      <c r="D310" s="23"/>
      <c r="E310" s="27"/>
      <c r="F310" s="24"/>
      <c r="G310" s="24"/>
      <c r="H310" s="25"/>
      <c r="J310" s="24"/>
      <c r="K310" s="24"/>
      <c r="L310" s="15"/>
    </row>
    <row r="311" spans="1:12" s="14" customFormat="1" x14ac:dyDescent="0.3">
      <c r="D311" s="23"/>
      <c r="E311" s="27"/>
      <c r="F311" s="24"/>
      <c r="G311" s="24"/>
      <c r="H311" s="25"/>
      <c r="J311" s="24"/>
      <c r="K311" s="24"/>
      <c r="L311" s="25"/>
    </row>
    <row r="312" spans="1:12" s="14" customFormat="1" x14ac:dyDescent="0.3">
      <c r="D312" s="23"/>
      <c r="E312" s="23"/>
      <c r="F312" s="24"/>
      <c r="G312" s="24"/>
      <c r="H312" s="25"/>
      <c r="J312" s="24"/>
      <c r="K312" s="24"/>
      <c r="L312" s="25"/>
    </row>
    <row r="313" spans="1:12" s="14" customFormat="1" x14ac:dyDescent="0.3">
      <c r="D313" s="23"/>
      <c r="E313" s="23"/>
      <c r="F313" s="24"/>
      <c r="G313" s="24"/>
      <c r="H313" s="24"/>
      <c r="I313" s="24"/>
      <c r="J313" s="24"/>
      <c r="K313" s="24"/>
      <c r="L313" s="24"/>
    </row>
    <row r="314" spans="1:12" s="14" customFormat="1" x14ac:dyDescent="0.3">
      <c r="B314" s="28"/>
      <c r="D314" s="23"/>
      <c r="E314" s="23"/>
      <c r="F314" s="24"/>
      <c r="G314" s="24"/>
      <c r="H314" s="24"/>
      <c r="I314" s="24"/>
      <c r="J314" s="24"/>
      <c r="K314" s="24"/>
      <c r="L314" s="24"/>
    </row>
    <row r="315" spans="1:12" s="14" customFormat="1" x14ac:dyDescent="0.3">
      <c r="D315" s="23"/>
      <c r="E315" s="23"/>
      <c r="F315" s="25"/>
      <c r="H315" s="24"/>
      <c r="I315" s="24"/>
      <c r="J315" s="24"/>
      <c r="K315" s="24"/>
      <c r="L315" s="15"/>
    </row>
    <row r="316" spans="1:12" s="14" customFormat="1" x14ac:dyDescent="0.3">
      <c r="D316" s="23"/>
      <c r="E316" s="23"/>
      <c r="F316" s="24"/>
      <c r="G316" s="24"/>
      <c r="H316" s="24"/>
      <c r="I316" s="24"/>
      <c r="J316" s="25"/>
      <c r="L316" s="25"/>
    </row>
    <row r="317" spans="1:12" s="14" customFormat="1" x14ac:dyDescent="0.3">
      <c r="D317" s="23"/>
      <c r="E317" s="23"/>
      <c r="F317" s="24"/>
      <c r="G317" s="24"/>
      <c r="H317" s="25"/>
      <c r="J317" s="24"/>
      <c r="K317" s="24"/>
      <c r="L317" s="26"/>
    </row>
    <row r="318" spans="1:12" s="14" customFormat="1" x14ac:dyDescent="0.3">
      <c r="D318" s="23"/>
      <c r="E318" s="23"/>
      <c r="F318" s="24"/>
      <c r="G318" s="24"/>
      <c r="H318" s="25"/>
      <c r="J318" s="24"/>
      <c r="K318" s="24"/>
      <c r="L318" s="26"/>
    </row>
    <row r="319" spans="1:12" s="14" customFormat="1" x14ac:dyDescent="0.3">
      <c r="D319" s="27"/>
      <c r="E319" s="23"/>
      <c r="F319" s="24"/>
      <c r="G319" s="24"/>
      <c r="H319" s="25"/>
      <c r="J319" s="24"/>
      <c r="K319" s="24"/>
      <c r="L319" s="25"/>
    </row>
    <row r="320" spans="1:12" s="14" customFormat="1" x14ac:dyDescent="0.3">
      <c r="D320" s="27"/>
      <c r="E320" s="23"/>
      <c r="F320" s="24"/>
      <c r="G320" s="24"/>
      <c r="H320" s="25"/>
      <c r="J320" s="24"/>
      <c r="K320" s="24"/>
      <c r="L320" s="15"/>
    </row>
    <row r="321" spans="1:12" s="14" customFormat="1" x14ac:dyDescent="0.3">
      <c r="D321" s="27"/>
      <c r="E321" s="23"/>
      <c r="F321" s="24"/>
      <c r="G321" s="24"/>
      <c r="H321" s="25"/>
      <c r="J321" s="24"/>
      <c r="K321" s="24"/>
      <c r="L321" s="25"/>
    </row>
    <row r="322" spans="1:12" s="14" customFormat="1" x14ac:dyDescent="0.3">
      <c r="D322" s="23"/>
      <c r="E322" s="23"/>
      <c r="F322" s="24"/>
      <c r="G322" s="24"/>
      <c r="H322" s="25"/>
      <c r="J322" s="24"/>
      <c r="K322" s="24"/>
      <c r="L322" s="26"/>
    </row>
    <row r="323" spans="1:12" s="14" customFormat="1" x14ac:dyDescent="0.3">
      <c r="D323" s="23"/>
      <c r="E323" s="27"/>
      <c r="F323" s="24"/>
      <c r="G323" s="24"/>
      <c r="H323" s="25"/>
      <c r="J323" s="24"/>
      <c r="K323" s="24"/>
      <c r="L323" s="15"/>
    </row>
    <row r="324" spans="1:12" s="14" customFormat="1" x14ac:dyDescent="0.3">
      <c r="D324" s="23"/>
      <c r="E324" s="27"/>
      <c r="F324" s="24"/>
      <c r="G324" s="24"/>
      <c r="H324" s="25"/>
      <c r="J324" s="24"/>
      <c r="K324" s="24"/>
      <c r="L324" s="25"/>
    </row>
    <row r="325" spans="1:12" s="14" customFormat="1" x14ac:dyDescent="0.3">
      <c r="D325" s="23"/>
      <c r="E325" s="23"/>
      <c r="F325" s="24"/>
      <c r="G325" s="24"/>
      <c r="H325" s="25"/>
      <c r="J325" s="24"/>
      <c r="K325" s="24"/>
      <c r="L325" s="25"/>
    </row>
    <row r="326" spans="1:12" s="14" customFormat="1" x14ac:dyDescent="0.3">
      <c r="F326" s="24"/>
      <c r="G326" s="24"/>
      <c r="H326" s="24"/>
      <c r="I326" s="24"/>
      <c r="J326" s="24"/>
      <c r="K326" s="24"/>
      <c r="L326" s="24"/>
    </row>
    <row r="327" spans="1:12" s="14" customFormat="1" x14ac:dyDescent="0.3">
      <c r="B327" s="28"/>
      <c r="D327" s="23"/>
      <c r="E327" s="23"/>
      <c r="F327" s="24"/>
      <c r="G327" s="24"/>
      <c r="H327" s="24"/>
      <c r="I327" s="24"/>
      <c r="J327" s="24"/>
      <c r="K327" s="24"/>
      <c r="L327" s="24"/>
    </row>
    <row r="328" spans="1:12" s="14" customFormat="1" x14ac:dyDescent="0.3">
      <c r="D328" s="23"/>
      <c r="E328" s="23"/>
      <c r="F328" s="25"/>
      <c r="H328" s="24"/>
      <c r="I328" s="24"/>
      <c r="J328" s="24"/>
      <c r="K328" s="24"/>
      <c r="L328" s="15"/>
    </row>
    <row r="329" spans="1:12" s="14" customFormat="1" x14ac:dyDescent="0.3">
      <c r="D329" s="23"/>
      <c r="E329" s="23"/>
      <c r="F329" s="24"/>
      <c r="G329" s="24"/>
      <c r="H329" s="24"/>
      <c r="I329" s="24"/>
      <c r="J329" s="25"/>
      <c r="L329" s="25"/>
    </row>
    <row r="330" spans="1:12" s="14" customFormat="1" x14ac:dyDescent="0.3">
      <c r="D330" s="23"/>
      <c r="E330" s="23"/>
      <c r="F330" s="25"/>
      <c r="G330" s="26"/>
      <c r="H330" s="25"/>
      <c r="J330" s="24"/>
      <c r="K330" s="24"/>
      <c r="L330" s="26"/>
    </row>
    <row r="331" spans="1:12" s="14" customFormat="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s="14" customFormat="1" x14ac:dyDescent="0.3">
      <c r="D332" s="23"/>
      <c r="E332" s="23"/>
      <c r="F332" s="25"/>
      <c r="G332" s="26"/>
      <c r="H332" s="25"/>
      <c r="J332" s="24"/>
      <c r="K332" s="24"/>
      <c r="L332" s="26"/>
    </row>
    <row r="333" spans="1:12" s="14" customFormat="1" x14ac:dyDescent="0.3">
      <c r="D333" s="23"/>
      <c r="E333" s="23"/>
      <c r="F333" s="25"/>
      <c r="G333" s="26"/>
      <c r="H333" s="25"/>
      <c r="J333" s="24"/>
      <c r="K333" s="24"/>
      <c r="L333" s="25"/>
    </row>
    <row r="334" spans="1:12" s="14" customFormat="1" x14ac:dyDescent="0.3">
      <c r="D334" s="23"/>
      <c r="E334" s="23"/>
      <c r="F334" s="25"/>
      <c r="H334" s="25"/>
      <c r="J334" s="24"/>
      <c r="K334" s="24"/>
      <c r="L334" s="15"/>
    </row>
    <row r="335" spans="1:12" s="14" customFormat="1" x14ac:dyDescent="0.3">
      <c r="B335" s="28"/>
      <c r="D335" s="23"/>
      <c r="E335" s="23"/>
      <c r="F335" s="24"/>
      <c r="G335" s="24"/>
      <c r="H335" s="24"/>
      <c r="I335" s="24"/>
      <c r="J335" s="24"/>
      <c r="K335" s="24"/>
      <c r="L335" s="24"/>
    </row>
    <row r="336" spans="1:12" s="14" customFormat="1" x14ac:dyDescent="0.3">
      <c r="D336" s="23"/>
      <c r="E336" s="23"/>
      <c r="F336" s="25"/>
      <c r="H336" s="24"/>
      <c r="I336" s="24"/>
      <c r="J336" s="24"/>
      <c r="K336" s="24"/>
      <c r="L336" s="15"/>
    </row>
    <row r="337" spans="2:12" s="14" customFormat="1" x14ac:dyDescent="0.3">
      <c r="D337" s="23"/>
      <c r="E337" s="23"/>
      <c r="F337" s="24"/>
      <c r="G337" s="24"/>
      <c r="H337" s="24"/>
      <c r="I337" s="24"/>
      <c r="J337" s="25"/>
      <c r="L337" s="25"/>
    </row>
    <row r="338" spans="2:12" s="14" customFormat="1" x14ac:dyDescent="0.3">
      <c r="D338" s="23"/>
      <c r="E338" s="23"/>
      <c r="F338" s="25"/>
      <c r="G338" s="26"/>
      <c r="H338" s="25"/>
      <c r="J338" s="24"/>
      <c r="K338" s="24"/>
      <c r="L338" s="26"/>
    </row>
    <row r="339" spans="2:12" s="14" customFormat="1" x14ac:dyDescent="0.3">
      <c r="D339" s="23"/>
      <c r="E339" s="23"/>
      <c r="F339" s="25"/>
      <c r="G339" s="26"/>
      <c r="H339" s="25"/>
      <c r="J339" s="24"/>
      <c r="K339" s="24"/>
      <c r="L339" s="26"/>
    </row>
    <row r="340" spans="2:12" s="14" customFormat="1" x14ac:dyDescent="0.3">
      <c r="D340" s="23"/>
      <c r="E340" s="23"/>
      <c r="F340" s="25"/>
      <c r="G340" s="26"/>
      <c r="H340" s="25"/>
      <c r="J340" s="24"/>
      <c r="K340" s="24"/>
      <c r="L340" s="25"/>
    </row>
    <row r="341" spans="2:12" s="14" customFormat="1" x14ac:dyDescent="0.3">
      <c r="D341" s="23"/>
      <c r="E341" s="23"/>
      <c r="F341" s="25"/>
      <c r="H341" s="25"/>
      <c r="J341" s="24"/>
      <c r="K341" s="24"/>
      <c r="L341" s="15"/>
    </row>
    <row r="342" spans="2:12" s="14" customFormat="1" x14ac:dyDescent="0.3">
      <c r="B342" s="28"/>
      <c r="D342" s="23"/>
      <c r="E342" s="23"/>
      <c r="F342" s="24"/>
      <c r="G342" s="24"/>
      <c r="H342" s="24"/>
      <c r="I342" s="24"/>
      <c r="J342" s="24"/>
      <c r="K342" s="24"/>
      <c r="L342" s="24"/>
    </row>
    <row r="343" spans="2:12" s="14" customFormat="1" x14ac:dyDescent="0.3">
      <c r="D343" s="23"/>
      <c r="E343" s="23"/>
      <c r="F343" s="25"/>
      <c r="H343" s="24"/>
      <c r="I343" s="24"/>
      <c r="J343" s="24"/>
      <c r="K343" s="24"/>
      <c r="L343" s="15"/>
    </row>
    <row r="344" spans="2:12" s="14" customFormat="1" x14ac:dyDescent="0.3">
      <c r="D344" s="23"/>
      <c r="E344" s="23"/>
      <c r="F344" s="24"/>
      <c r="G344" s="24"/>
      <c r="H344" s="24"/>
      <c r="I344" s="24"/>
      <c r="J344" s="25"/>
      <c r="L344" s="25"/>
    </row>
    <row r="345" spans="2:12" s="14" customFormat="1" x14ac:dyDescent="0.3">
      <c r="D345" s="23"/>
      <c r="E345" s="23"/>
      <c r="F345" s="25"/>
      <c r="G345" s="26"/>
      <c r="H345" s="25"/>
      <c r="J345" s="24"/>
      <c r="K345" s="24"/>
      <c r="L345" s="26"/>
    </row>
    <row r="346" spans="2:12" s="14" customFormat="1" x14ac:dyDescent="0.3">
      <c r="D346" s="23"/>
      <c r="E346" s="23"/>
      <c r="F346" s="25"/>
      <c r="G346" s="26"/>
      <c r="H346" s="25"/>
      <c r="J346" s="24"/>
      <c r="K346" s="24"/>
      <c r="L346" s="26"/>
    </row>
    <row r="347" spans="2:12" s="14" customFormat="1" x14ac:dyDescent="0.3">
      <c r="D347" s="23"/>
      <c r="E347" s="23"/>
      <c r="F347" s="25"/>
      <c r="G347" s="26"/>
      <c r="H347" s="25"/>
      <c r="J347" s="24"/>
      <c r="K347" s="24"/>
      <c r="L347" s="25"/>
    </row>
    <row r="348" spans="2:12" s="14" customFormat="1" x14ac:dyDescent="0.3">
      <c r="D348" s="23"/>
      <c r="E348" s="23"/>
      <c r="F348" s="25"/>
      <c r="H348" s="25"/>
      <c r="J348" s="24"/>
      <c r="K348" s="24"/>
      <c r="L348" s="15"/>
    </row>
    <row r="349" spans="2:12" s="14" customFormat="1" x14ac:dyDescent="0.3">
      <c r="D349" s="23"/>
      <c r="E349" s="23"/>
      <c r="F349" s="25"/>
      <c r="G349" s="29"/>
      <c r="H349" s="24"/>
      <c r="I349" s="29"/>
      <c r="J349" s="24"/>
      <c r="K349" s="29"/>
      <c r="L349" s="29"/>
    </row>
    <row r="350" spans="2:12" s="14" customFormat="1" x14ac:dyDescent="0.3">
      <c r="D350" s="23"/>
      <c r="E350" s="23"/>
      <c r="F350" s="25"/>
      <c r="G350" s="24"/>
      <c r="H350" s="24"/>
      <c r="I350" s="24"/>
      <c r="J350" s="24"/>
      <c r="K350" s="24"/>
      <c r="L350" s="24"/>
    </row>
    <row r="351" spans="2:12" s="14" customFormat="1" x14ac:dyDescent="0.3">
      <c r="D351" s="23"/>
      <c r="E351" s="23"/>
      <c r="F351" s="25"/>
      <c r="G351" s="24"/>
      <c r="H351" s="24"/>
      <c r="I351" s="24"/>
      <c r="J351" s="24"/>
      <c r="K351" s="24"/>
      <c r="L351" s="24"/>
    </row>
    <row r="352" spans="2:12" s="14" customFormat="1" x14ac:dyDescent="0.3">
      <c r="D352" s="23"/>
      <c r="E352" s="23"/>
      <c r="F352" s="25"/>
      <c r="G352" s="24"/>
      <c r="H352" s="24"/>
      <c r="I352" s="24"/>
      <c r="J352" s="24"/>
      <c r="K352" s="24"/>
      <c r="L352" s="24"/>
    </row>
    <row r="353" spans="1:12" s="14" customFormat="1" x14ac:dyDescent="0.3">
      <c r="F353" s="24"/>
      <c r="G353" s="24"/>
      <c r="H353" s="24"/>
      <c r="I353" s="24"/>
      <c r="J353" s="24"/>
      <c r="K353" s="24"/>
      <c r="L353" s="24"/>
    </row>
    <row r="354" spans="1:12" s="14" customFormat="1" x14ac:dyDescent="0.3">
      <c r="D354" s="23"/>
      <c r="E354" s="23"/>
      <c r="F354" s="25"/>
      <c r="H354" s="24"/>
      <c r="I354" s="24"/>
      <c r="J354" s="24"/>
      <c r="K354" s="24"/>
      <c r="L354" s="15"/>
    </row>
    <row r="355" spans="1:12" s="14" customFormat="1" x14ac:dyDescent="0.3">
      <c r="D355" s="23"/>
      <c r="E355" s="23"/>
      <c r="F355" s="24"/>
      <c r="G355" s="24"/>
      <c r="H355" s="24"/>
      <c r="I355" s="24"/>
      <c r="J355" s="25"/>
      <c r="L355" s="25"/>
    </row>
    <row r="356" spans="1:12" s="14" customFormat="1" x14ac:dyDescent="0.3">
      <c r="E356" s="23"/>
      <c r="F356" s="24"/>
      <c r="G356" s="24"/>
      <c r="H356" s="25"/>
      <c r="J356" s="24"/>
      <c r="K356" s="24"/>
      <c r="L356" s="26"/>
    </row>
    <row r="357" spans="1:12" s="14" customFormat="1" x14ac:dyDescent="0.3">
      <c r="E357" s="23"/>
      <c r="F357" s="24"/>
      <c r="G357" s="24"/>
      <c r="H357" s="25"/>
      <c r="J357" s="24"/>
      <c r="K357" s="24"/>
      <c r="L357" s="26"/>
    </row>
    <row r="358" spans="1:12" s="14" customFormat="1" x14ac:dyDescent="0.3">
      <c r="D358" s="25"/>
      <c r="E358" s="23"/>
      <c r="F358" s="24"/>
      <c r="G358" s="24"/>
      <c r="H358" s="15"/>
      <c r="J358" s="24"/>
      <c r="K358" s="24"/>
      <c r="L358" s="25"/>
    </row>
    <row r="359" spans="1:12" s="14" customFormat="1" x14ac:dyDescent="0.3">
      <c r="E359" s="23"/>
      <c r="F359" s="24"/>
      <c r="G359" s="24"/>
      <c r="J359" s="24"/>
      <c r="K359" s="24"/>
      <c r="L359" s="15"/>
    </row>
    <row r="360" spans="1:12" s="14" customFormat="1" x14ac:dyDescent="0.3">
      <c r="D360" s="23"/>
      <c r="E360" s="23"/>
      <c r="F360" s="24"/>
      <c r="G360" s="24"/>
      <c r="H360" s="25"/>
      <c r="J360" s="24"/>
      <c r="K360" s="24"/>
      <c r="L360" s="25"/>
    </row>
    <row r="361" spans="1:12" s="14" customFormat="1" x14ac:dyDescent="0.3">
      <c r="D361" s="23"/>
      <c r="E361" s="23"/>
      <c r="F361" s="24"/>
      <c r="G361" s="24"/>
      <c r="H361" s="25"/>
      <c r="J361" s="24"/>
      <c r="K361" s="24"/>
      <c r="L361" s="26"/>
    </row>
    <row r="362" spans="1:12" s="14" customFormat="1" x14ac:dyDescent="0.3">
      <c r="D362" s="23"/>
      <c r="E362" s="23"/>
      <c r="F362" s="25"/>
      <c r="G362" s="24"/>
      <c r="H362" s="24"/>
      <c r="I362" s="24"/>
      <c r="J362" s="24"/>
      <c r="K362" s="24"/>
      <c r="L362" s="24"/>
    </row>
    <row r="363" spans="1:12" s="14" customFormat="1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s="14" customFormat="1" x14ac:dyDescent="0.3">
      <c r="B364" s="28"/>
      <c r="D364" s="23"/>
      <c r="E364" s="30"/>
      <c r="F364" s="233"/>
      <c r="G364" s="233"/>
      <c r="H364" s="25"/>
      <c r="J364" s="24"/>
      <c r="K364" s="24"/>
      <c r="L364" s="25"/>
    </row>
    <row r="365" spans="1:12" s="14" customFormat="1" x14ac:dyDescent="0.3">
      <c r="D365" s="23"/>
      <c r="E365" s="23"/>
      <c r="F365" s="25"/>
      <c r="H365" s="24"/>
      <c r="I365" s="24"/>
      <c r="J365" s="24"/>
      <c r="K365" s="24"/>
      <c r="L365" s="15"/>
    </row>
    <row r="366" spans="1:12" s="14" customFormat="1" x14ac:dyDescent="0.3">
      <c r="D366" s="27"/>
      <c r="E366" s="23"/>
      <c r="F366" s="24"/>
      <c r="G366" s="24"/>
      <c r="H366" s="24"/>
      <c r="I366" s="24"/>
      <c r="J366" s="25"/>
      <c r="L366" s="25"/>
    </row>
    <row r="367" spans="1:12" s="14" customFormat="1" x14ac:dyDescent="0.3">
      <c r="E367" s="23"/>
      <c r="F367" s="24"/>
      <c r="G367" s="24"/>
      <c r="H367" s="25"/>
      <c r="J367" s="24"/>
      <c r="K367" s="24"/>
      <c r="L367" s="15"/>
    </row>
    <row r="368" spans="1:12" s="14" customFormat="1" x14ac:dyDescent="0.3">
      <c r="D368" s="23"/>
      <c r="E368" s="23"/>
      <c r="F368" s="24"/>
      <c r="G368" s="24"/>
      <c r="H368" s="25"/>
      <c r="J368" s="24"/>
      <c r="K368" s="24"/>
      <c r="L368" s="25"/>
    </row>
    <row r="369" spans="2:12" s="14" customFormat="1" x14ac:dyDescent="0.3">
      <c r="D369" s="23"/>
      <c r="E369" s="23"/>
      <c r="F369" s="24"/>
      <c r="G369" s="24"/>
      <c r="H369" s="25"/>
      <c r="J369" s="24"/>
      <c r="K369" s="24"/>
      <c r="L369" s="25"/>
    </row>
    <row r="370" spans="2:12" s="14" customFormat="1" x14ac:dyDescent="0.3">
      <c r="D370" s="23"/>
      <c r="E370" s="23"/>
      <c r="F370" s="24"/>
      <c r="G370" s="24"/>
      <c r="H370" s="25"/>
      <c r="J370" s="24"/>
      <c r="K370" s="24"/>
      <c r="L370" s="25"/>
    </row>
    <row r="371" spans="2:12" s="14" customFormat="1" x14ac:dyDescent="0.3">
      <c r="D371" s="25"/>
      <c r="E371" s="23"/>
      <c r="F371" s="24"/>
      <c r="G371" s="24"/>
      <c r="H371" s="15"/>
      <c r="J371" s="24"/>
      <c r="K371" s="24"/>
      <c r="L371" s="25"/>
    </row>
    <row r="372" spans="2:12" s="14" customFormat="1" x14ac:dyDescent="0.3">
      <c r="D372" s="23"/>
      <c r="E372" s="23"/>
      <c r="F372" s="24"/>
      <c r="G372" s="24"/>
      <c r="H372" s="25"/>
      <c r="J372" s="24"/>
      <c r="K372" s="24"/>
      <c r="L372" s="25"/>
    </row>
    <row r="373" spans="2:12" s="14" customFormat="1" x14ac:dyDescent="0.3">
      <c r="D373" s="27"/>
      <c r="E373" s="23"/>
      <c r="F373" s="24"/>
      <c r="G373" s="24"/>
      <c r="H373" s="25"/>
      <c r="J373" s="24"/>
      <c r="K373" s="24"/>
      <c r="L373" s="25"/>
    </row>
    <row r="374" spans="2:12" s="14" customFormat="1" x14ac:dyDescent="0.3">
      <c r="D374" s="23"/>
      <c r="E374" s="23"/>
      <c r="F374" s="233"/>
      <c r="G374" s="233"/>
      <c r="H374" s="25"/>
      <c r="J374" s="24"/>
      <c r="K374" s="24"/>
      <c r="L374" s="25"/>
    </row>
    <row r="375" spans="2:12" s="14" customFormat="1" x14ac:dyDescent="0.3">
      <c r="B375" s="28"/>
      <c r="D375" s="23"/>
      <c r="E375" s="27"/>
      <c r="F375" s="25"/>
      <c r="G375" s="24"/>
      <c r="H375" s="24"/>
      <c r="I375" s="24"/>
      <c r="J375" s="24"/>
      <c r="K375" s="24"/>
      <c r="L375" s="24"/>
    </row>
    <row r="376" spans="2:12" s="14" customFormat="1" x14ac:dyDescent="0.3">
      <c r="D376" s="23"/>
      <c r="E376" s="23"/>
      <c r="F376" s="25"/>
      <c r="H376" s="24"/>
      <c r="I376" s="24"/>
      <c r="J376" s="24"/>
      <c r="K376" s="24"/>
      <c r="L376" s="25"/>
    </row>
    <row r="377" spans="2:12" s="14" customFormat="1" x14ac:dyDescent="0.3">
      <c r="D377" s="23"/>
      <c r="E377" s="23"/>
      <c r="F377" s="24"/>
      <c r="G377" s="24"/>
      <c r="H377" s="24"/>
      <c r="I377" s="24"/>
      <c r="J377" s="25"/>
      <c r="L377" s="25"/>
    </row>
    <row r="378" spans="2:12" s="14" customFormat="1" x14ac:dyDescent="0.3">
      <c r="D378" s="23"/>
      <c r="E378" s="27"/>
      <c r="F378" s="24"/>
      <c r="G378" s="24"/>
      <c r="H378" s="25"/>
      <c r="J378" s="24"/>
      <c r="K378" s="24"/>
      <c r="L378" s="25"/>
    </row>
    <row r="379" spans="2:12" s="14" customFormat="1" x14ac:dyDescent="0.3">
      <c r="D379" s="23"/>
      <c r="E379" s="23"/>
      <c r="F379" s="25"/>
      <c r="G379" s="24"/>
      <c r="H379" s="25"/>
      <c r="J379" s="24"/>
      <c r="K379" s="24"/>
      <c r="L379" s="25"/>
    </row>
    <row r="380" spans="2:12" s="14" customFormat="1" x14ac:dyDescent="0.3">
      <c r="D380" s="23"/>
      <c r="E380" s="23"/>
      <c r="F380" s="25"/>
      <c r="G380" s="24"/>
      <c r="H380" s="24"/>
      <c r="I380" s="24"/>
      <c r="J380" s="24"/>
      <c r="K380" s="24"/>
      <c r="L380" s="24"/>
    </row>
    <row r="381" spans="2:12" s="14" customFormat="1" x14ac:dyDescent="0.3">
      <c r="B381" s="28"/>
      <c r="D381" s="23"/>
      <c r="E381" s="23"/>
      <c r="F381" s="25"/>
      <c r="H381" s="24"/>
      <c r="J381" s="24"/>
      <c r="L381" s="26"/>
    </row>
    <row r="382" spans="2:12" s="14" customFormat="1" x14ac:dyDescent="0.3">
      <c r="D382" s="23"/>
      <c r="E382" s="23"/>
      <c r="F382" s="25"/>
      <c r="G382" s="24"/>
      <c r="H382" s="24"/>
      <c r="I382" s="24"/>
      <c r="J382" s="24"/>
      <c r="K382" s="24"/>
      <c r="L382" s="24"/>
    </row>
    <row r="383" spans="2:12" s="14" customFormat="1" x14ac:dyDescent="0.3">
      <c r="D383" s="23"/>
      <c r="E383" s="23"/>
      <c r="F383" s="25"/>
      <c r="G383" s="29"/>
      <c r="H383" s="24"/>
      <c r="I383" s="29"/>
      <c r="J383" s="24"/>
      <c r="K383" s="29"/>
      <c r="L383" s="29"/>
    </row>
    <row r="384" spans="2:12" s="14" customFormat="1" x14ac:dyDescent="0.3">
      <c r="D384" s="23"/>
      <c r="E384" s="23"/>
      <c r="F384" s="25"/>
      <c r="G384" s="24"/>
      <c r="H384" s="24"/>
      <c r="I384" s="24"/>
      <c r="J384" s="24"/>
      <c r="K384" s="24"/>
      <c r="L384" s="24"/>
    </row>
    <row r="385" spans="1:12" s="14" customFormat="1" x14ac:dyDescent="0.3">
      <c r="D385" s="23"/>
      <c r="E385" s="23"/>
      <c r="F385" s="25"/>
      <c r="G385" s="24"/>
      <c r="H385" s="24"/>
      <c r="I385" s="24"/>
      <c r="J385" s="24"/>
      <c r="K385" s="24"/>
      <c r="L385" s="24"/>
    </row>
    <row r="386" spans="1:12" s="14" customFormat="1" x14ac:dyDescent="0.3">
      <c r="D386" s="23"/>
      <c r="E386" s="23"/>
      <c r="F386" s="25"/>
      <c r="G386" s="24"/>
      <c r="H386" s="24"/>
      <c r="I386" s="24"/>
      <c r="J386" s="24"/>
      <c r="K386" s="24"/>
      <c r="L386" s="24"/>
    </row>
    <row r="387" spans="1:12" s="14" customFormat="1" x14ac:dyDescent="0.3">
      <c r="D387" s="23"/>
      <c r="E387" s="23"/>
      <c r="F387" s="25"/>
      <c r="H387" s="24"/>
      <c r="J387" s="24"/>
      <c r="L387" s="26"/>
    </row>
    <row r="388" spans="1:12" s="14" customFormat="1" x14ac:dyDescent="0.3">
      <c r="D388" s="23"/>
      <c r="E388" s="23"/>
      <c r="F388" s="25"/>
      <c r="G388" s="24"/>
      <c r="H388" s="24"/>
      <c r="I388" s="24"/>
      <c r="J388" s="24"/>
      <c r="K388" s="24"/>
      <c r="L388" s="24"/>
    </row>
    <row r="389" spans="1:12" s="14" customFormat="1" x14ac:dyDescent="0.3">
      <c r="D389" s="23"/>
      <c r="E389" s="23"/>
      <c r="F389" s="25"/>
      <c r="H389" s="24"/>
      <c r="J389" s="24"/>
      <c r="L389" s="26"/>
    </row>
    <row r="390" spans="1:12" s="14" customFormat="1" x14ac:dyDescent="0.3">
      <c r="D390" s="23"/>
      <c r="E390" s="23"/>
      <c r="F390" s="25"/>
      <c r="G390" s="24"/>
      <c r="H390" s="24"/>
      <c r="I390" s="24"/>
      <c r="J390" s="24"/>
      <c r="K390" s="24"/>
      <c r="L390" s="24"/>
    </row>
    <row r="391" spans="1:12" s="14" customFormat="1" x14ac:dyDescent="0.3">
      <c r="D391" s="23"/>
      <c r="E391" s="23"/>
      <c r="F391" s="25"/>
      <c r="H391" s="31"/>
      <c r="J391" s="24"/>
      <c r="L391" s="26"/>
    </row>
    <row r="392" spans="1:12" s="14" customFormat="1" x14ac:dyDescent="0.3">
      <c r="D392" s="23"/>
      <c r="E392" s="23"/>
      <c r="F392" s="25"/>
      <c r="G392" s="24"/>
      <c r="H392" s="24"/>
      <c r="I392" s="24"/>
      <c r="J392" s="24"/>
      <c r="K392" s="24"/>
      <c r="L392" s="24"/>
    </row>
    <row r="393" spans="1:12" s="14" customFormat="1" x14ac:dyDescent="0.3">
      <c r="D393" s="23"/>
      <c r="E393" s="23"/>
      <c r="F393" s="25"/>
      <c r="H393" s="24"/>
      <c r="J393" s="24"/>
      <c r="L393" s="26"/>
    </row>
    <row r="394" spans="1:12" s="14" customFormat="1" x14ac:dyDescent="0.3">
      <c r="D394" s="23"/>
      <c r="E394" s="23"/>
      <c r="F394" s="25"/>
      <c r="G394" s="24"/>
      <c r="H394" s="24"/>
      <c r="I394" s="24"/>
      <c r="J394" s="24"/>
      <c r="K394" s="24"/>
      <c r="L394" s="24"/>
    </row>
    <row r="395" spans="1:12" s="14" customFormat="1" x14ac:dyDescent="0.3">
      <c r="D395" s="23"/>
      <c r="E395" s="23"/>
      <c r="F395" s="25"/>
      <c r="H395" s="24"/>
      <c r="J395" s="24"/>
      <c r="L395" s="26"/>
    </row>
    <row r="396" spans="1:12" s="14" customFormat="1" x14ac:dyDescent="0.3">
      <c r="D396" s="23"/>
      <c r="E396" s="23"/>
      <c r="F396" s="25"/>
      <c r="G396" s="24"/>
      <c r="H396" s="24"/>
      <c r="I396" s="24"/>
      <c r="J396" s="24"/>
      <c r="K396" s="24"/>
      <c r="L396" s="24"/>
    </row>
    <row r="397" spans="1:12" s="14" customFormat="1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s="14" customFormat="1" x14ac:dyDescent="0.3">
      <c r="D398" s="23"/>
      <c r="E398" s="23"/>
      <c r="F398" s="25"/>
      <c r="H398" s="24"/>
      <c r="J398" s="24"/>
      <c r="L398" s="26"/>
    </row>
    <row r="399" spans="1:12" s="14" customFormat="1" x14ac:dyDescent="0.3">
      <c r="D399" s="23"/>
      <c r="E399" s="23"/>
      <c r="F399" s="25"/>
      <c r="G399" s="24"/>
      <c r="H399" s="24"/>
      <c r="I399" s="24"/>
      <c r="J399" s="24"/>
      <c r="K399" s="24"/>
      <c r="L399" s="24"/>
    </row>
    <row r="400" spans="1:12" s="14" customFormat="1" x14ac:dyDescent="0.3">
      <c r="D400" s="23"/>
      <c r="E400" s="23"/>
      <c r="F400" s="25"/>
      <c r="H400" s="24"/>
      <c r="J400" s="24"/>
      <c r="L400" s="26"/>
    </row>
    <row r="401" spans="1:12" s="14" customFormat="1" x14ac:dyDescent="0.3">
      <c r="D401" s="23"/>
      <c r="E401" s="23"/>
      <c r="F401" s="25"/>
      <c r="G401" s="24"/>
      <c r="H401" s="24"/>
      <c r="I401" s="24"/>
      <c r="J401" s="24"/>
      <c r="K401" s="24"/>
      <c r="L401" s="24"/>
    </row>
    <row r="402" spans="1:12" s="14" customFormat="1" x14ac:dyDescent="0.3">
      <c r="D402" s="23"/>
      <c r="E402" s="23"/>
      <c r="F402" s="25"/>
      <c r="H402" s="24"/>
      <c r="J402" s="24"/>
      <c r="L402" s="26"/>
    </row>
    <row r="403" spans="1:12" s="14" customFormat="1" x14ac:dyDescent="0.3">
      <c r="D403" s="23"/>
      <c r="E403" s="23"/>
      <c r="F403" s="25"/>
      <c r="G403" s="24"/>
      <c r="H403" s="24"/>
      <c r="I403" s="24"/>
      <c r="J403" s="24"/>
      <c r="K403" s="24"/>
      <c r="L403" s="24"/>
    </row>
    <row r="404" spans="1:12" s="14" customFormat="1" x14ac:dyDescent="0.3">
      <c r="D404" s="23"/>
      <c r="E404" s="23"/>
      <c r="F404" s="25"/>
      <c r="H404" s="24"/>
      <c r="J404" s="24"/>
      <c r="L404" s="26"/>
    </row>
    <row r="405" spans="1:12" s="14" customFormat="1" x14ac:dyDescent="0.3">
      <c r="D405" s="23"/>
      <c r="E405" s="23"/>
      <c r="F405" s="25"/>
      <c r="G405" s="24"/>
      <c r="H405" s="24"/>
      <c r="I405" s="24"/>
      <c r="J405" s="24"/>
      <c r="K405" s="24"/>
      <c r="L405" s="24"/>
    </row>
    <row r="406" spans="1:12" s="14" customFormat="1" x14ac:dyDescent="0.3">
      <c r="D406" s="23"/>
      <c r="E406" s="23"/>
      <c r="F406" s="25"/>
      <c r="H406" s="24"/>
      <c r="J406" s="24"/>
      <c r="L406" s="26"/>
    </row>
    <row r="407" spans="1:12" s="14" customFormat="1" x14ac:dyDescent="0.3">
      <c r="D407" s="23"/>
      <c r="E407" s="23"/>
      <c r="F407" s="25"/>
      <c r="G407" s="24"/>
      <c r="H407" s="24"/>
      <c r="I407" s="24"/>
      <c r="J407" s="24"/>
      <c r="K407" s="24"/>
      <c r="L407" s="24"/>
    </row>
    <row r="408" spans="1:12" s="14" customFormat="1" x14ac:dyDescent="0.3">
      <c r="D408" s="23"/>
      <c r="E408" s="23"/>
      <c r="F408" s="25"/>
      <c r="H408" s="24"/>
      <c r="J408" s="24"/>
      <c r="L408" s="26"/>
    </row>
    <row r="409" spans="1:12" s="14" customFormat="1" x14ac:dyDescent="0.3">
      <c r="D409" s="23"/>
      <c r="E409" s="23"/>
      <c r="F409" s="25"/>
      <c r="G409" s="24"/>
      <c r="H409" s="24"/>
      <c r="I409" s="24"/>
      <c r="J409" s="24"/>
      <c r="K409" s="24"/>
      <c r="L409" s="24"/>
    </row>
    <row r="410" spans="1:12" s="14" customFormat="1" x14ac:dyDescent="0.3">
      <c r="D410" s="23"/>
      <c r="E410" s="23"/>
      <c r="F410" s="25"/>
      <c r="G410" s="26"/>
      <c r="H410" s="25"/>
      <c r="J410" s="24"/>
      <c r="K410" s="24"/>
      <c r="L410" s="15"/>
    </row>
    <row r="411" spans="1:12" s="14" customFormat="1" x14ac:dyDescent="0.3">
      <c r="D411" s="23"/>
      <c r="E411" s="23"/>
      <c r="F411" s="25"/>
      <c r="G411" s="24"/>
      <c r="H411" s="24"/>
      <c r="I411" s="24"/>
      <c r="J411" s="24"/>
      <c r="K411" s="24"/>
      <c r="L411" s="24"/>
    </row>
    <row r="412" spans="1:12" s="14" customFormat="1" x14ac:dyDescent="0.3">
      <c r="B412" s="28"/>
      <c r="D412" s="23"/>
      <c r="E412" s="23"/>
      <c r="F412" s="25"/>
      <c r="H412" s="24"/>
      <c r="J412" s="24"/>
      <c r="L412" s="26"/>
    </row>
    <row r="413" spans="1:12" s="14" customFormat="1" x14ac:dyDescent="0.3">
      <c r="D413" s="23"/>
      <c r="E413" s="23"/>
      <c r="F413" s="25"/>
      <c r="G413" s="24"/>
      <c r="H413" s="24"/>
      <c r="I413" s="24"/>
      <c r="J413" s="24"/>
      <c r="K413" s="24"/>
      <c r="L413" s="24"/>
    </row>
    <row r="414" spans="1:12" s="14" customFormat="1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s="14" customFormat="1" x14ac:dyDescent="0.3">
      <c r="B415" s="28"/>
      <c r="D415" s="23"/>
      <c r="E415" s="23"/>
      <c r="F415" s="25"/>
      <c r="H415" s="24"/>
      <c r="J415" s="24"/>
      <c r="L415" s="26"/>
    </row>
    <row r="416" spans="1:12" s="14" customFormat="1" x14ac:dyDescent="0.3">
      <c r="D416" s="23"/>
      <c r="E416" s="23"/>
      <c r="F416" s="25"/>
      <c r="G416" s="24"/>
      <c r="H416" s="24"/>
      <c r="I416" s="24"/>
      <c r="J416" s="24"/>
      <c r="K416" s="24"/>
      <c r="L416" s="24"/>
    </row>
    <row r="417" spans="2:12" s="14" customFormat="1" x14ac:dyDescent="0.3">
      <c r="B417" s="28"/>
      <c r="D417" s="23"/>
      <c r="E417" s="23"/>
      <c r="F417" s="25"/>
      <c r="H417" s="24"/>
      <c r="J417" s="24"/>
      <c r="L417" s="26"/>
    </row>
    <row r="418" spans="2:12" s="14" customFormat="1" x14ac:dyDescent="0.3">
      <c r="D418" s="23"/>
      <c r="E418" s="23"/>
      <c r="F418" s="25"/>
      <c r="G418" s="24"/>
      <c r="H418" s="24"/>
      <c r="I418" s="24"/>
      <c r="J418" s="24"/>
      <c r="K418" s="24"/>
      <c r="L418" s="24"/>
    </row>
    <row r="419" spans="2:12" s="14" customFormat="1" x14ac:dyDescent="0.3">
      <c r="B419" s="28"/>
      <c r="D419" s="23"/>
      <c r="E419" s="23"/>
      <c r="F419" s="25"/>
      <c r="H419" s="24"/>
      <c r="J419" s="24"/>
      <c r="L419" s="26"/>
    </row>
    <row r="420" spans="2:12" s="14" customFormat="1" x14ac:dyDescent="0.3">
      <c r="D420" s="23"/>
      <c r="E420" s="23"/>
      <c r="F420" s="25"/>
      <c r="G420" s="24"/>
      <c r="H420" s="24"/>
      <c r="I420" s="24"/>
      <c r="J420" s="24"/>
      <c r="K420" s="24"/>
      <c r="L420" s="24"/>
    </row>
    <row r="421" spans="2:12" s="14" customFormat="1" x14ac:dyDescent="0.3">
      <c r="B421" s="28"/>
      <c r="D421" s="23"/>
      <c r="E421" s="23"/>
      <c r="F421" s="25"/>
      <c r="H421" s="24"/>
      <c r="J421" s="24"/>
      <c r="L421" s="26"/>
    </row>
    <row r="422" spans="2:12" s="14" customFormat="1" x14ac:dyDescent="0.3">
      <c r="D422" s="23"/>
      <c r="E422" s="23"/>
      <c r="F422" s="25"/>
      <c r="G422" s="24"/>
      <c r="H422" s="24"/>
      <c r="I422" s="24"/>
      <c r="J422" s="24"/>
      <c r="K422" s="24"/>
      <c r="L422" s="24"/>
    </row>
    <row r="423" spans="2:12" s="14" customFormat="1" x14ac:dyDescent="0.3">
      <c r="B423" s="28"/>
      <c r="D423" s="23"/>
      <c r="E423" s="23"/>
      <c r="F423" s="25"/>
      <c r="H423" s="24"/>
      <c r="J423" s="24"/>
      <c r="L423" s="26"/>
    </row>
    <row r="424" spans="2:12" s="14" customFormat="1" x14ac:dyDescent="0.3">
      <c r="D424" s="23"/>
      <c r="E424" s="23"/>
      <c r="F424" s="25"/>
      <c r="G424" s="24"/>
      <c r="H424" s="24"/>
      <c r="I424" s="24"/>
      <c r="J424" s="24"/>
      <c r="K424" s="24"/>
      <c r="L424" s="24"/>
    </row>
    <row r="425" spans="2:12" s="14" customFormat="1" x14ac:dyDescent="0.3">
      <c r="B425" s="28"/>
      <c r="D425" s="23"/>
      <c r="E425" s="23"/>
      <c r="F425" s="25"/>
      <c r="H425" s="24"/>
      <c r="J425" s="24"/>
      <c r="L425" s="26"/>
    </row>
    <row r="426" spans="2:12" s="14" customFormat="1" x14ac:dyDescent="0.3">
      <c r="D426" s="23"/>
      <c r="E426" s="23"/>
      <c r="F426" s="25"/>
      <c r="G426" s="24"/>
      <c r="H426" s="24"/>
      <c r="I426" s="24"/>
      <c r="J426" s="24"/>
      <c r="K426" s="24"/>
      <c r="L426" s="24"/>
    </row>
    <row r="427" spans="2:12" s="14" customFormat="1" x14ac:dyDescent="0.3">
      <c r="B427" s="28"/>
      <c r="D427" s="23"/>
      <c r="E427" s="23"/>
      <c r="F427" s="25"/>
      <c r="H427" s="24"/>
      <c r="J427" s="24"/>
      <c r="L427" s="26"/>
    </row>
    <row r="428" spans="2:12" s="14" customFormat="1" x14ac:dyDescent="0.3">
      <c r="D428" s="23"/>
      <c r="E428" s="23"/>
      <c r="F428" s="25"/>
      <c r="G428" s="24"/>
      <c r="H428" s="24"/>
      <c r="I428" s="24"/>
      <c r="J428" s="24"/>
      <c r="K428" s="24"/>
      <c r="L428" s="24"/>
    </row>
    <row r="429" spans="2:12" s="14" customFormat="1" x14ac:dyDescent="0.3">
      <c r="B429" s="28"/>
      <c r="D429" s="23"/>
      <c r="E429" s="23"/>
      <c r="F429" s="25"/>
      <c r="H429" s="24"/>
      <c r="J429" s="24"/>
      <c r="L429" s="26"/>
    </row>
    <row r="430" spans="2:12" s="14" customFormat="1" x14ac:dyDescent="0.3">
      <c r="D430" s="23"/>
      <c r="E430" s="23"/>
      <c r="F430" s="25"/>
      <c r="G430" s="24"/>
      <c r="H430" s="24"/>
      <c r="I430" s="24"/>
      <c r="J430" s="24"/>
      <c r="K430" s="24"/>
      <c r="L430" s="24"/>
    </row>
    <row r="431" spans="2:12" s="14" customFormat="1" x14ac:dyDescent="0.3">
      <c r="B431" s="28"/>
      <c r="F431" s="25"/>
      <c r="H431" s="24"/>
      <c r="I431" s="24"/>
      <c r="J431" s="24"/>
      <c r="K431" s="24"/>
      <c r="L431" s="24"/>
    </row>
    <row r="432" spans="2:12" s="14" customFormat="1" x14ac:dyDescent="0.3">
      <c r="D432" s="23"/>
      <c r="E432" s="23"/>
      <c r="F432" s="25"/>
      <c r="H432" s="24"/>
      <c r="I432" s="24"/>
      <c r="J432" s="24"/>
      <c r="K432" s="24"/>
      <c r="L432" s="26"/>
    </row>
    <row r="433" spans="1:12" x14ac:dyDescent="0.3">
      <c r="A433" s="14"/>
      <c r="B433" s="14"/>
      <c r="C433" s="14"/>
      <c r="D433" s="23"/>
      <c r="E433" s="23"/>
      <c r="F433" s="25"/>
      <c r="G433" s="26"/>
      <c r="H433" s="25"/>
      <c r="I433" s="14"/>
      <c r="J433" s="25"/>
      <c r="K433" s="14"/>
      <c r="L433" s="25"/>
    </row>
    <row r="434" spans="1:12" x14ac:dyDescent="0.3">
      <c r="A434" s="14"/>
      <c r="B434" s="14"/>
      <c r="C434" s="14"/>
      <c r="D434" s="25"/>
      <c r="E434" s="23"/>
      <c r="F434" s="25"/>
      <c r="G434" s="26"/>
      <c r="H434" s="25"/>
      <c r="I434" s="14"/>
      <c r="J434" s="24"/>
      <c r="K434" s="24"/>
      <c r="L434" s="26"/>
    </row>
    <row r="435" spans="1:12" x14ac:dyDescent="0.3">
      <c r="A435" s="14"/>
      <c r="B435" s="14"/>
      <c r="C435" s="14"/>
      <c r="D435" s="23"/>
      <c r="E435" s="23"/>
      <c r="F435" s="25"/>
      <c r="G435" s="14"/>
      <c r="H435" s="25"/>
      <c r="I435" s="14"/>
      <c r="J435" s="24"/>
      <c r="K435" s="24"/>
      <c r="L435" s="26"/>
    </row>
    <row r="436" spans="1:12" x14ac:dyDescent="0.3">
      <c r="A436" s="14"/>
      <c r="B436" s="14"/>
      <c r="C436" s="14"/>
      <c r="D436" s="23"/>
      <c r="E436" s="23"/>
      <c r="F436" s="25"/>
      <c r="G436" s="26"/>
      <c r="H436" s="25"/>
      <c r="I436" s="14"/>
      <c r="J436" s="24"/>
      <c r="K436" s="24"/>
      <c r="L436" s="26"/>
    </row>
    <row r="437" spans="1:12" x14ac:dyDescent="0.3">
      <c r="A437" s="14"/>
      <c r="B437" s="14"/>
      <c r="C437" s="14"/>
      <c r="D437" s="23"/>
      <c r="E437" s="23"/>
      <c r="F437" s="25"/>
      <c r="G437" s="24"/>
      <c r="H437" s="24"/>
      <c r="I437" s="24"/>
      <c r="J437" s="24"/>
      <c r="K437" s="24"/>
      <c r="L437" s="24"/>
    </row>
    <row r="438" spans="1:12" x14ac:dyDescent="0.3">
      <c r="A438" s="14"/>
      <c r="B438" s="28"/>
      <c r="C438" s="14"/>
      <c r="D438" s="14"/>
      <c r="E438" s="14"/>
      <c r="F438" s="25"/>
      <c r="G438" s="14"/>
      <c r="H438" s="24"/>
      <c r="I438" s="24"/>
      <c r="J438" s="24"/>
      <c r="K438" s="24"/>
      <c r="L438" s="24"/>
    </row>
    <row r="439" spans="1:12" x14ac:dyDescent="0.3">
      <c r="A439" s="14"/>
      <c r="B439" s="14"/>
      <c r="C439" s="14"/>
      <c r="D439" s="23"/>
      <c r="E439" s="23"/>
      <c r="F439" s="25"/>
      <c r="G439" s="14"/>
      <c r="H439" s="24"/>
      <c r="I439" s="24"/>
      <c r="J439" s="24"/>
      <c r="K439" s="24"/>
      <c r="L439" s="26"/>
    </row>
    <row r="440" spans="1:12" x14ac:dyDescent="0.3">
      <c r="A440" s="14"/>
      <c r="B440" s="14"/>
      <c r="C440" s="14"/>
      <c r="D440" s="27"/>
      <c r="E440" s="23"/>
      <c r="F440" s="25"/>
      <c r="G440" s="26"/>
      <c r="H440" s="25"/>
      <c r="I440" s="14"/>
      <c r="J440" s="25"/>
      <c r="K440" s="14"/>
      <c r="L440" s="25"/>
    </row>
    <row r="441" spans="1:12" x14ac:dyDescent="0.3">
      <c r="A441" s="14"/>
      <c r="B441" s="14"/>
      <c r="C441" s="14"/>
      <c r="D441" s="25"/>
      <c r="E441" s="23"/>
      <c r="F441" s="25"/>
      <c r="G441" s="26"/>
      <c r="H441" s="25"/>
      <c r="I441" s="14"/>
      <c r="J441" s="24"/>
      <c r="K441" s="24"/>
      <c r="L441" s="26"/>
    </row>
    <row r="442" spans="1:12" x14ac:dyDescent="0.3">
      <c r="A442" s="14"/>
      <c r="B442" s="14"/>
      <c r="C442" s="14"/>
      <c r="D442" s="27"/>
      <c r="E442" s="23"/>
      <c r="F442" s="25"/>
      <c r="G442" s="26"/>
      <c r="H442" s="25"/>
      <c r="I442" s="14"/>
      <c r="J442" s="24"/>
      <c r="K442" s="24"/>
      <c r="L442" s="26"/>
    </row>
    <row r="443" spans="1:12" x14ac:dyDescent="0.3">
      <c r="A443" s="14"/>
      <c r="B443" s="14"/>
      <c r="C443" s="14"/>
      <c r="D443" s="23"/>
      <c r="E443" s="23"/>
      <c r="F443" s="25"/>
      <c r="G443" s="24"/>
      <c r="H443" s="24"/>
      <c r="I443" s="24"/>
      <c r="J443" s="24"/>
      <c r="K443" s="24"/>
      <c r="L443" s="24"/>
    </row>
    <row r="444" spans="1:12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x14ac:dyDescent="0.3">
      <c r="A445" s="14"/>
      <c r="B445" s="28"/>
      <c r="C445" s="14"/>
      <c r="D445" s="14"/>
      <c r="E445" s="14"/>
      <c r="F445" s="25"/>
      <c r="G445" s="14"/>
      <c r="H445" s="24"/>
      <c r="I445" s="24"/>
      <c r="J445" s="24"/>
      <c r="K445" s="24"/>
      <c r="L445" s="24"/>
    </row>
    <row r="446" spans="1:12" x14ac:dyDescent="0.3">
      <c r="A446" s="14"/>
      <c r="B446" s="14"/>
      <c r="C446" s="14"/>
      <c r="D446" s="23"/>
      <c r="E446" s="23"/>
      <c r="F446" s="25"/>
      <c r="G446" s="14"/>
      <c r="H446" s="24"/>
      <c r="I446" s="24"/>
      <c r="J446" s="24"/>
      <c r="K446" s="24"/>
      <c r="L446" s="26"/>
    </row>
    <row r="447" spans="1:12" x14ac:dyDescent="0.3">
      <c r="A447" s="14"/>
      <c r="B447" s="14"/>
      <c r="C447" s="14"/>
      <c r="D447" s="27"/>
      <c r="E447" s="23"/>
      <c r="F447" s="25"/>
      <c r="G447" s="26"/>
      <c r="H447" s="25"/>
      <c r="I447" s="14"/>
      <c r="J447" s="25"/>
      <c r="K447" s="14"/>
      <c r="L447" s="25"/>
    </row>
    <row r="448" spans="1:12" x14ac:dyDescent="0.3">
      <c r="A448" s="14"/>
      <c r="B448" s="14"/>
      <c r="C448" s="14"/>
      <c r="D448" s="25"/>
      <c r="E448" s="23"/>
      <c r="F448" s="25"/>
      <c r="G448" s="26"/>
      <c r="H448" s="25"/>
      <c r="I448" s="14"/>
      <c r="J448" s="24"/>
      <c r="K448" s="24"/>
      <c r="L448" s="26"/>
    </row>
    <row r="449" spans="1:12" x14ac:dyDescent="0.3">
      <c r="A449" s="14"/>
      <c r="B449" s="14"/>
      <c r="C449" s="14"/>
      <c r="D449" s="27"/>
      <c r="E449" s="23"/>
      <c r="F449" s="25"/>
      <c r="G449" s="26"/>
      <c r="H449" s="25"/>
      <c r="I449" s="14"/>
      <c r="J449" s="24"/>
      <c r="K449" s="24"/>
      <c r="L449" s="26"/>
    </row>
    <row r="450" spans="1:12" x14ac:dyDescent="0.3">
      <c r="A450" s="14"/>
      <c r="B450" s="14"/>
      <c r="C450" s="14"/>
      <c r="D450" s="23"/>
      <c r="E450" s="23"/>
      <c r="F450" s="25"/>
      <c r="G450" s="24"/>
      <c r="H450" s="24"/>
      <c r="I450" s="24"/>
      <c r="J450" s="24"/>
      <c r="K450" s="24"/>
      <c r="L450" s="24"/>
    </row>
    <row r="451" spans="1:12" x14ac:dyDescent="0.3">
      <c r="A451" s="14"/>
      <c r="B451" s="28"/>
      <c r="C451" s="14"/>
      <c r="D451" s="14"/>
      <c r="E451" s="14"/>
      <c r="F451" s="25"/>
      <c r="G451" s="14"/>
      <c r="H451" s="24"/>
      <c r="I451" s="24"/>
      <c r="J451" s="24"/>
      <c r="K451" s="24"/>
      <c r="L451" s="24"/>
    </row>
    <row r="452" spans="1:12" x14ac:dyDescent="0.3">
      <c r="A452" s="14"/>
      <c r="B452" s="14"/>
      <c r="C452" s="14"/>
      <c r="D452" s="23"/>
      <c r="E452" s="23"/>
      <c r="F452" s="25"/>
      <c r="G452" s="14"/>
      <c r="H452" s="24"/>
      <c r="I452" s="24"/>
      <c r="J452" s="24"/>
      <c r="K452" s="24"/>
      <c r="L452" s="26"/>
    </row>
    <row r="453" spans="1:12" x14ac:dyDescent="0.3">
      <c r="A453" s="14"/>
      <c r="B453" s="14"/>
      <c r="C453" s="14"/>
      <c r="D453" s="27"/>
      <c r="E453" s="23"/>
      <c r="F453" s="25"/>
      <c r="G453" s="26"/>
      <c r="H453" s="25"/>
      <c r="I453" s="14"/>
      <c r="J453" s="25"/>
      <c r="K453" s="14"/>
      <c r="L453" s="25"/>
    </row>
    <row r="454" spans="1:12" x14ac:dyDescent="0.3">
      <c r="A454" s="14"/>
      <c r="B454" s="14"/>
      <c r="C454" s="14"/>
      <c r="D454" s="25"/>
      <c r="E454" s="23"/>
      <c r="F454" s="25"/>
      <c r="G454" s="26"/>
      <c r="H454" s="25"/>
      <c r="I454" s="14"/>
      <c r="J454" s="24"/>
      <c r="K454" s="24"/>
      <c r="L454" s="26"/>
    </row>
    <row r="455" spans="1:12" x14ac:dyDescent="0.3">
      <c r="A455" s="14"/>
      <c r="B455" s="14"/>
      <c r="C455" s="14"/>
      <c r="D455" s="27"/>
      <c r="E455" s="23"/>
      <c r="F455" s="25"/>
      <c r="G455" s="26"/>
      <c r="H455" s="25"/>
      <c r="I455" s="14"/>
      <c r="J455" s="24"/>
      <c r="K455" s="24"/>
      <c r="L455" s="26"/>
    </row>
    <row r="456" spans="1:12" x14ac:dyDescent="0.3">
      <c r="A456" s="14"/>
      <c r="B456" s="14"/>
      <c r="C456" s="14"/>
      <c r="D456" s="23"/>
      <c r="E456" s="23"/>
      <c r="F456" s="25"/>
      <c r="G456" s="24"/>
      <c r="H456" s="24"/>
      <c r="I456" s="24"/>
      <c r="J456" s="24"/>
      <c r="K456" s="24"/>
      <c r="L456" s="24"/>
    </row>
    <row r="457" spans="1:12" x14ac:dyDescent="0.3">
      <c r="A457" s="14"/>
      <c r="B457" s="28"/>
      <c r="C457" s="14"/>
      <c r="D457" s="14"/>
      <c r="E457" s="14"/>
      <c r="F457" s="25"/>
      <c r="G457" s="14"/>
      <c r="H457" s="24"/>
      <c r="I457" s="24"/>
      <c r="J457" s="24"/>
      <c r="K457" s="24"/>
      <c r="L457" s="24"/>
    </row>
    <row r="458" spans="1:12" x14ac:dyDescent="0.3">
      <c r="A458" s="14"/>
      <c r="B458" s="14"/>
      <c r="C458" s="14"/>
      <c r="D458" s="23"/>
      <c r="E458" s="23"/>
      <c r="F458" s="25"/>
      <c r="G458" s="14"/>
      <c r="H458" s="24"/>
      <c r="I458" s="24"/>
      <c r="J458" s="24"/>
      <c r="K458" s="24"/>
      <c r="L458" s="26"/>
    </row>
    <row r="459" spans="1:12" x14ac:dyDescent="0.3">
      <c r="A459" s="14"/>
      <c r="B459" s="14"/>
      <c r="C459" s="14"/>
      <c r="D459" s="27"/>
      <c r="E459" s="23"/>
      <c r="F459" s="25"/>
      <c r="G459" s="26"/>
      <c r="H459" s="25"/>
      <c r="I459" s="14"/>
      <c r="J459" s="25"/>
      <c r="K459" s="14"/>
      <c r="L459" s="25"/>
    </row>
    <row r="460" spans="1:12" x14ac:dyDescent="0.3">
      <c r="A460" s="14"/>
      <c r="B460" s="14"/>
      <c r="C460" s="14"/>
      <c r="D460" s="25"/>
      <c r="E460" s="23"/>
      <c r="F460" s="25"/>
      <c r="G460" s="26"/>
      <c r="H460" s="25"/>
      <c r="I460" s="14"/>
      <c r="J460" s="24"/>
      <c r="K460" s="24"/>
      <c r="L460" s="26"/>
    </row>
    <row r="461" spans="1:12" x14ac:dyDescent="0.3">
      <c r="A461" s="14"/>
      <c r="B461" s="14"/>
      <c r="C461" s="14"/>
      <c r="D461" s="27"/>
      <c r="E461" s="23"/>
      <c r="F461" s="25"/>
      <c r="G461" s="26"/>
      <c r="H461" s="25"/>
      <c r="I461" s="14"/>
      <c r="J461" s="24"/>
      <c r="K461" s="24"/>
      <c r="L461" s="26"/>
    </row>
    <row r="462" spans="1:12" x14ac:dyDescent="0.3">
      <c r="A462" s="14"/>
      <c r="B462" s="14"/>
      <c r="C462" s="14"/>
      <c r="D462" s="23"/>
      <c r="E462" s="23"/>
      <c r="F462" s="25"/>
      <c r="G462" s="24"/>
      <c r="H462" s="24"/>
      <c r="I462" s="24"/>
      <c r="J462" s="24"/>
      <c r="K462" s="24"/>
      <c r="L462" s="24"/>
    </row>
    <row r="463" spans="1:12" x14ac:dyDescent="0.3">
      <c r="A463" s="14"/>
      <c r="B463" s="28"/>
      <c r="C463" s="14"/>
      <c r="D463" s="14"/>
      <c r="E463" s="14"/>
      <c r="F463" s="25"/>
      <c r="G463" s="14"/>
      <c r="H463" s="24"/>
      <c r="I463" s="24"/>
      <c r="J463" s="24"/>
      <c r="K463" s="24"/>
      <c r="L463" s="24"/>
    </row>
    <row r="464" spans="1:12" x14ac:dyDescent="0.3">
      <c r="A464" s="14"/>
      <c r="B464" s="14"/>
      <c r="C464" s="14"/>
      <c r="D464" s="23"/>
      <c r="E464" s="23"/>
      <c r="F464" s="25"/>
      <c r="G464" s="14"/>
      <c r="H464" s="24"/>
      <c r="I464" s="24"/>
      <c r="J464" s="24"/>
      <c r="K464" s="24"/>
      <c r="L464" s="26"/>
    </row>
    <row r="465" spans="1:12" x14ac:dyDescent="0.3">
      <c r="A465" s="14"/>
      <c r="B465" s="14"/>
      <c r="C465" s="14"/>
      <c r="D465" s="27"/>
      <c r="E465" s="23"/>
      <c r="F465" s="25"/>
      <c r="G465" s="26"/>
      <c r="H465" s="25"/>
      <c r="I465" s="14"/>
      <c r="J465" s="25"/>
      <c r="K465" s="14"/>
      <c r="L465" s="25"/>
    </row>
    <row r="466" spans="1:12" x14ac:dyDescent="0.3">
      <c r="A466" s="14"/>
      <c r="B466" s="14"/>
      <c r="C466" s="14"/>
      <c r="D466" s="25"/>
      <c r="E466" s="23"/>
      <c r="F466" s="25"/>
      <c r="G466" s="26"/>
      <c r="H466" s="25"/>
      <c r="I466" s="14"/>
      <c r="J466" s="24"/>
      <c r="K466" s="24"/>
      <c r="L466" s="26"/>
    </row>
    <row r="467" spans="1:12" x14ac:dyDescent="0.3">
      <c r="A467" s="14"/>
      <c r="B467" s="14"/>
      <c r="C467" s="14"/>
      <c r="D467" s="27"/>
      <c r="E467" s="23"/>
      <c r="F467" s="25"/>
      <c r="G467" s="26"/>
      <c r="H467" s="25"/>
      <c r="I467" s="14"/>
      <c r="J467" s="24"/>
      <c r="K467" s="24"/>
      <c r="L467" s="26"/>
    </row>
    <row r="468" spans="1:12" x14ac:dyDescent="0.3">
      <c r="A468" s="14"/>
      <c r="B468" s="14"/>
      <c r="C468" s="14"/>
      <c r="D468" s="23"/>
      <c r="E468" s="23"/>
      <c r="F468" s="25"/>
      <c r="G468" s="24"/>
      <c r="H468" s="24"/>
      <c r="I468" s="24"/>
      <c r="J468" s="24"/>
      <c r="K468" s="24"/>
      <c r="L468" s="24"/>
    </row>
    <row r="469" spans="1:12" x14ac:dyDescent="0.3">
      <c r="A469" s="14"/>
      <c r="B469" s="28"/>
      <c r="C469" s="14"/>
      <c r="D469" s="14"/>
      <c r="E469" s="14"/>
      <c r="F469" s="25"/>
      <c r="G469" s="14"/>
      <c r="H469" s="24"/>
      <c r="I469" s="24"/>
      <c r="J469" s="24"/>
      <c r="K469" s="24"/>
      <c r="L469" s="24"/>
    </row>
    <row r="470" spans="1:12" x14ac:dyDescent="0.3">
      <c r="A470" s="14"/>
      <c r="B470" s="14"/>
      <c r="C470" s="14"/>
      <c r="D470" s="23"/>
      <c r="E470" s="23"/>
      <c r="F470" s="25"/>
      <c r="G470" s="14"/>
      <c r="H470" s="24"/>
      <c r="I470" s="24"/>
      <c r="J470" s="24"/>
      <c r="K470" s="24"/>
      <c r="L470" s="26"/>
    </row>
    <row r="471" spans="1:12" x14ac:dyDescent="0.3">
      <c r="A471" s="14"/>
      <c r="B471" s="14"/>
      <c r="C471" s="14"/>
      <c r="D471" s="27"/>
      <c r="E471" s="23"/>
      <c r="F471" s="25"/>
      <c r="G471" s="26"/>
      <c r="H471" s="25"/>
      <c r="I471" s="14"/>
      <c r="J471" s="25"/>
      <c r="K471" s="14"/>
      <c r="L471" s="25"/>
    </row>
    <row r="472" spans="1:12" x14ac:dyDescent="0.3">
      <c r="A472" s="14"/>
      <c r="B472" s="14"/>
      <c r="C472" s="14"/>
      <c r="D472" s="25"/>
      <c r="E472" s="23"/>
      <c r="F472" s="25"/>
      <c r="G472" s="26"/>
      <c r="H472" s="25"/>
      <c r="I472" s="14"/>
      <c r="J472" s="24"/>
      <c r="K472" s="24"/>
      <c r="L472" s="26"/>
    </row>
    <row r="473" spans="1:12" x14ac:dyDescent="0.3">
      <c r="A473" s="14"/>
      <c r="B473" s="14"/>
      <c r="C473" s="14"/>
      <c r="D473" s="27"/>
      <c r="E473" s="23"/>
      <c r="F473" s="25"/>
      <c r="G473" s="26"/>
      <c r="H473" s="25"/>
      <c r="I473" s="14"/>
      <c r="J473" s="24"/>
      <c r="K473" s="24"/>
      <c r="L473" s="26"/>
    </row>
    <row r="474" spans="1:12" x14ac:dyDescent="0.3">
      <c r="A474" s="14"/>
      <c r="B474" s="14"/>
      <c r="C474" s="14"/>
      <c r="D474" s="23"/>
      <c r="E474" s="23"/>
      <c r="F474" s="25"/>
      <c r="G474" s="24"/>
      <c r="H474" s="24"/>
      <c r="I474" s="24"/>
      <c r="J474" s="24"/>
      <c r="K474" s="24"/>
      <c r="L474" s="24"/>
    </row>
    <row r="475" spans="1:12" x14ac:dyDescent="0.3">
      <c r="A475" s="14"/>
      <c r="B475" s="14"/>
      <c r="C475" s="14"/>
      <c r="D475" s="14"/>
      <c r="E475" s="14"/>
      <c r="F475" s="25"/>
      <c r="G475" s="14"/>
      <c r="H475" s="24"/>
      <c r="I475" s="24"/>
      <c r="J475" s="24"/>
      <c r="K475" s="24"/>
      <c r="L475" s="24"/>
    </row>
    <row r="476" spans="1:12" x14ac:dyDescent="0.3">
      <c r="A476" s="14"/>
      <c r="B476" s="14"/>
      <c r="C476" s="14"/>
      <c r="D476" s="23"/>
      <c r="E476" s="23"/>
      <c r="F476" s="25"/>
      <c r="G476" s="14"/>
      <c r="H476" s="24"/>
      <c r="I476" s="24"/>
      <c r="J476" s="24"/>
      <c r="K476" s="24"/>
      <c r="L476" s="26"/>
    </row>
    <row r="477" spans="1:12" x14ac:dyDescent="0.3">
      <c r="A477" s="14"/>
      <c r="B477" s="14"/>
      <c r="C477" s="14"/>
      <c r="D477" s="27"/>
      <c r="E477" s="23"/>
      <c r="F477" s="25"/>
      <c r="G477" s="26"/>
      <c r="H477" s="25"/>
      <c r="I477" s="14"/>
      <c r="J477" s="25"/>
      <c r="K477" s="14"/>
      <c r="L477" s="25"/>
    </row>
    <row r="478" spans="1:12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x14ac:dyDescent="0.3">
      <c r="A479" s="14"/>
      <c r="B479" s="14"/>
      <c r="C479" s="14"/>
      <c r="D479" s="25"/>
      <c r="E479" s="23"/>
      <c r="F479" s="25"/>
      <c r="G479" s="26"/>
      <c r="H479" s="25"/>
      <c r="I479" s="14"/>
      <c r="J479" s="24"/>
      <c r="K479" s="24"/>
      <c r="L479" s="26"/>
    </row>
    <row r="480" spans="1:12" x14ac:dyDescent="0.3">
      <c r="A480" s="14"/>
      <c r="B480" s="14"/>
      <c r="C480" s="14"/>
      <c r="D480" s="23"/>
      <c r="E480" s="23"/>
      <c r="F480" s="25"/>
      <c r="G480" s="26"/>
      <c r="H480" s="25"/>
      <c r="I480" s="14"/>
      <c r="J480" s="24"/>
      <c r="K480" s="24"/>
      <c r="L480" s="26"/>
    </row>
    <row r="481" spans="1:12" x14ac:dyDescent="0.3">
      <c r="A481" s="14"/>
      <c r="B481" s="14"/>
      <c r="C481" s="14"/>
      <c r="D481" s="27"/>
      <c r="E481" s="23"/>
      <c r="F481" s="25"/>
      <c r="G481" s="26"/>
      <c r="H481" s="25"/>
      <c r="I481" s="14"/>
      <c r="J481" s="24"/>
      <c r="K481" s="24"/>
      <c r="L481" s="26"/>
    </row>
    <row r="482" spans="1:12" x14ac:dyDescent="0.3">
      <c r="A482" s="14"/>
      <c r="B482" s="14"/>
      <c r="C482" s="14"/>
      <c r="D482" s="23"/>
      <c r="E482" s="23"/>
      <c r="F482" s="25"/>
      <c r="G482" s="24"/>
      <c r="H482" s="24"/>
      <c r="I482" s="24"/>
      <c r="J482" s="24"/>
      <c r="K482" s="24"/>
      <c r="L482" s="24"/>
    </row>
    <row r="483" spans="1:12" x14ac:dyDescent="0.3">
      <c r="A483" s="14"/>
      <c r="B483" s="28"/>
      <c r="C483" s="14"/>
      <c r="D483" s="14"/>
      <c r="E483" s="14"/>
      <c r="F483" s="25"/>
      <c r="G483" s="14"/>
      <c r="H483" s="24"/>
      <c r="I483" s="24"/>
      <c r="J483" s="24"/>
      <c r="K483" s="24"/>
      <c r="L483" s="24"/>
    </row>
    <row r="484" spans="1:12" x14ac:dyDescent="0.3">
      <c r="A484" s="14"/>
      <c r="B484" s="14"/>
      <c r="C484" s="14"/>
      <c r="D484" s="23"/>
      <c r="E484" s="23"/>
      <c r="F484" s="25"/>
      <c r="G484" s="14"/>
      <c r="H484" s="24"/>
      <c r="I484" s="24"/>
      <c r="J484" s="24"/>
      <c r="K484" s="24"/>
      <c r="L484" s="26"/>
    </row>
    <row r="485" spans="1:12" x14ac:dyDescent="0.3">
      <c r="A485" s="14"/>
      <c r="B485" s="14"/>
      <c r="C485" s="14"/>
      <c r="D485" s="27"/>
      <c r="E485" s="23"/>
      <c r="F485" s="25"/>
      <c r="G485" s="26"/>
      <c r="H485" s="25"/>
      <c r="I485" s="14"/>
      <c r="J485" s="25"/>
      <c r="K485" s="14"/>
      <c r="L485" s="25"/>
    </row>
    <row r="486" spans="1:12" x14ac:dyDescent="0.3">
      <c r="A486" s="14"/>
      <c r="B486" s="14"/>
      <c r="C486" s="14"/>
      <c r="D486" s="25"/>
      <c r="E486" s="23"/>
      <c r="F486" s="25"/>
      <c r="G486" s="26"/>
      <c r="H486" s="25"/>
      <c r="I486" s="14"/>
      <c r="J486" s="24"/>
      <c r="K486" s="24"/>
      <c r="L486" s="26"/>
    </row>
    <row r="487" spans="1:12" x14ac:dyDescent="0.3">
      <c r="A487" s="14"/>
      <c r="B487" s="14"/>
      <c r="C487" s="14"/>
      <c r="D487" s="27"/>
      <c r="E487" s="23"/>
      <c r="F487" s="25"/>
      <c r="G487" s="26"/>
      <c r="H487" s="25"/>
      <c r="I487" s="14"/>
      <c r="J487" s="24"/>
      <c r="K487" s="24"/>
      <c r="L487" s="26"/>
    </row>
    <row r="488" spans="1:12" x14ac:dyDescent="0.3">
      <c r="A488" s="14"/>
      <c r="B488" s="14"/>
      <c r="C488" s="14"/>
      <c r="D488" s="23"/>
      <c r="E488" s="23"/>
      <c r="F488" s="25"/>
      <c r="G488" s="24"/>
      <c r="H488" s="24"/>
      <c r="I488" s="24"/>
      <c r="J488" s="24"/>
      <c r="K488" s="24"/>
      <c r="L488" s="24"/>
    </row>
    <row r="489" spans="1:12" x14ac:dyDescent="0.3">
      <c r="A489" s="14"/>
      <c r="B489" s="14"/>
      <c r="C489" s="14"/>
      <c r="D489" s="23"/>
      <c r="E489" s="23"/>
      <c r="F489" s="25"/>
      <c r="G489" s="14"/>
      <c r="H489" s="24"/>
      <c r="I489" s="24"/>
      <c r="J489" s="24"/>
      <c r="K489" s="24"/>
      <c r="L489" s="24"/>
    </row>
    <row r="490" spans="1:12" x14ac:dyDescent="0.3">
      <c r="A490" s="14"/>
      <c r="B490" s="14"/>
      <c r="C490" s="14"/>
      <c r="D490" s="23"/>
      <c r="E490" s="23"/>
      <c r="F490" s="25"/>
      <c r="G490" s="14"/>
      <c r="H490" s="24"/>
      <c r="I490" s="24"/>
      <c r="J490" s="24"/>
      <c r="K490" s="24"/>
      <c r="L490" s="26"/>
    </row>
    <row r="491" spans="1:12" x14ac:dyDescent="0.3">
      <c r="A491" s="14"/>
      <c r="B491" s="14"/>
      <c r="C491" s="14"/>
      <c r="D491" s="23"/>
      <c r="E491" s="23"/>
      <c r="F491" s="25"/>
      <c r="G491" s="26"/>
      <c r="H491" s="25"/>
      <c r="I491" s="14"/>
      <c r="J491" s="24"/>
      <c r="K491" s="24"/>
      <c r="L491" s="26"/>
    </row>
    <row r="492" spans="1:12" x14ac:dyDescent="0.3">
      <c r="A492" s="14"/>
      <c r="B492" s="14"/>
      <c r="C492" s="14"/>
      <c r="D492" s="23"/>
      <c r="E492" s="23"/>
      <c r="F492" s="25"/>
      <c r="G492" s="26"/>
      <c r="H492" s="25"/>
      <c r="I492" s="14"/>
      <c r="J492" s="24"/>
      <c r="K492" s="24"/>
      <c r="L492" s="26"/>
    </row>
    <row r="493" spans="1:12" x14ac:dyDescent="0.3">
      <c r="A493" s="14"/>
      <c r="B493" s="14"/>
      <c r="C493" s="14"/>
      <c r="D493" s="23"/>
      <c r="E493" s="23"/>
      <c r="F493" s="25"/>
      <c r="G493" s="26"/>
      <c r="H493" s="25"/>
      <c r="I493" s="14"/>
      <c r="J493" s="24"/>
      <c r="K493" s="24"/>
      <c r="L493" s="26"/>
    </row>
    <row r="494" spans="1:12" x14ac:dyDescent="0.3">
      <c r="A494" s="14"/>
      <c r="B494" s="14"/>
      <c r="C494" s="14"/>
      <c r="D494" s="23"/>
      <c r="E494" s="23"/>
      <c r="F494" s="25"/>
      <c r="G494" s="24"/>
      <c r="H494" s="24"/>
      <c r="I494" s="24"/>
      <c r="J494" s="24"/>
      <c r="K494" s="24"/>
      <c r="L494" s="24"/>
    </row>
    <row r="495" spans="1:12" x14ac:dyDescent="0.3">
      <c r="A495" s="14"/>
      <c r="B495" s="14"/>
      <c r="C495" s="14"/>
      <c r="D495" s="23"/>
      <c r="E495" s="23"/>
      <c r="F495" s="25"/>
      <c r="G495" s="24"/>
      <c r="H495" s="24"/>
      <c r="I495" s="24"/>
      <c r="J495" s="24"/>
      <c r="K495" s="24"/>
      <c r="L495" s="24"/>
    </row>
    <row r="496" spans="1:12" x14ac:dyDescent="0.3">
      <c r="A496" s="14"/>
      <c r="B496" s="28"/>
      <c r="C496" s="14"/>
      <c r="D496" s="23"/>
      <c r="E496" s="23"/>
      <c r="F496" s="26"/>
      <c r="G496" s="14"/>
      <c r="H496" s="24"/>
      <c r="I496" s="14"/>
      <c r="J496" s="24"/>
      <c r="K496" s="14"/>
      <c r="L496" s="26"/>
    </row>
    <row r="497" spans="1:12" x14ac:dyDescent="0.3">
      <c r="A497" s="14"/>
      <c r="B497" s="14"/>
      <c r="C497" s="14"/>
      <c r="D497" s="23"/>
      <c r="E497" s="23"/>
      <c r="F497" s="25"/>
      <c r="G497" s="24"/>
      <c r="H497" s="24"/>
      <c r="I497" s="24"/>
      <c r="J497" s="24"/>
      <c r="K497" s="24"/>
      <c r="L497" s="24"/>
    </row>
    <row r="498" spans="1:12" x14ac:dyDescent="0.3">
      <c r="A498" s="14"/>
      <c r="B498" s="14"/>
      <c r="C498" s="14"/>
      <c r="D498" s="23"/>
      <c r="E498" s="23"/>
      <c r="F498" s="25"/>
      <c r="G498" s="29"/>
      <c r="H498" s="24"/>
      <c r="I498" s="29"/>
      <c r="J498" s="24"/>
      <c r="K498" s="29"/>
      <c r="L498" s="29"/>
    </row>
    <row r="499" spans="1:12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x14ac:dyDescent="0.3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x14ac:dyDescent="0.3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x14ac:dyDescent="0.3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x14ac:dyDescent="0.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x14ac:dyDescent="0.3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x14ac:dyDescent="0.3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x14ac:dyDescent="0.3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x14ac:dyDescent="0.3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x14ac:dyDescent="0.3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x14ac:dyDescent="0.3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x14ac:dyDescent="0.3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x14ac:dyDescent="0.3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x14ac:dyDescent="0.3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x14ac:dyDescent="0.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x14ac:dyDescent="0.3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x14ac:dyDescent="0.3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x14ac:dyDescent="0.3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x14ac:dyDescent="0.3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x14ac:dyDescent="0.3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x14ac:dyDescent="0.3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x14ac:dyDescent="0.3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x14ac:dyDescent="0.3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x14ac:dyDescent="0.3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x14ac:dyDescent="0.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x14ac:dyDescent="0.3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x14ac:dyDescent="0.3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x14ac:dyDescent="0.3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x14ac:dyDescent="0.3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x14ac:dyDescent="0.3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x14ac:dyDescent="0.3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x14ac:dyDescent="0.3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x14ac:dyDescent="0.3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x14ac:dyDescent="0.3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x14ac:dyDescent="0.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x14ac:dyDescent="0.3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x14ac:dyDescent="0.3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x14ac:dyDescent="0.3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x14ac:dyDescent="0.3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x14ac:dyDescent="0.3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x14ac:dyDescent="0.3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x14ac:dyDescent="0.3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x14ac:dyDescent="0.3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x14ac:dyDescent="0.3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x14ac:dyDescent="0.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x14ac:dyDescent="0.3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x14ac:dyDescent="0.3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x14ac:dyDescent="0.3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x14ac:dyDescent="0.3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x14ac:dyDescent="0.3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x14ac:dyDescent="0.3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x14ac:dyDescent="0.3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x14ac:dyDescent="0.3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x14ac:dyDescent="0.3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x14ac:dyDescent="0.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x14ac:dyDescent="0.3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x14ac:dyDescent="0.3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x14ac:dyDescent="0.3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x14ac:dyDescent="0.3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x14ac:dyDescent="0.3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x14ac:dyDescent="0.3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x14ac:dyDescent="0.3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x14ac:dyDescent="0.3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x14ac:dyDescent="0.3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x14ac:dyDescent="0.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x14ac:dyDescent="0.3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x14ac:dyDescent="0.3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x14ac:dyDescent="0.3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x14ac:dyDescent="0.3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x14ac:dyDescent="0.3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x14ac:dyDescent="0.3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x14ac:dyDescent="0.3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x14ac:dyDescent="0.3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x14ac:dyDescent="0.3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x14ac:dyDescent="0.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</sheetData>
  <autoFilter ref="A10:L174" xr:uid="{91B40501-7573-48ED-97CE-D1EC095B7186}"/>
  <mergeCells count="1">
    <mergeCell ref="A1:L1"/>
  </mergeCells>
  <pageMargins left="0.25" right="0.25" top="0.75" bottom="0.75" header="0.3" footer="0.3"/>
  <pageSetup paperSize="9" scale="83" orientation="landscape" r:id="rId1"/>
  <headerFooter alignWithMargins="0">
    <oddFooter>&amp;C&amp;R&amp;P</oddFooter>
  </headerFooter>
  <rowBreaks count="1" manualBreakCount="1">
    <brk id="156" max="13" man="1"/>
  </rowBreaks>
  <ignoredErrors>
    <ignoredError sqref="E30 L178:L181 L183:L1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F71BB-F7BE-471C-9DF1-DC2CD301171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TV</vt:lpstr>
      <vt:lpstr>SDH 3</vt:lpstr>
      <vt:lpstr>Sheet1</vt:lpstr>
      <vt:lpstr>'SDH 3'!Print_Area</vt:lpstr>
      <vt:lpstr>TV!Print_Area</vt:lpstr>
      <vt:lpstr>'SDH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2021-09-02T18:30:32Z</cp:lastPrinted>
  <dcterms:created xsi:type="dcterms:W3CDTF">2016-05-11T11:11:41Z</dcterms:created>
  <dcterms:modified xsi:type="dcterms:W3CDTF">2022-01-14T07:43:55Z</dcterms:modified>
</cp:coreProperties>
</file>